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UPV-EHU-OCW-2017" sheetId="3" r:id="rId1"/>
    <sheet name="1" sheetId="1" r:id="rId2"/>
    <sheet name="2" sheetId="2" r:id="rId3"/>
  </sheets>
  <definedNames>
    <definedName name="solver_adj" localSheetId="2" hidden="1">'2'!$B$89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'2'!$E$91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C48" i="2"/>
  <c r="C45"/>
  <c r="C42"/>
  <c r="C25"/>
  <c r="C95"/>
  <c r="C84"/>
  <c r="C72"/>
  <c r="F66"/>
  <c r="F65"/>
  <c r="C64"/>
  <c r="C50"/>
  <c r="C58" s="1"/>
  <c r="C75" i="1"/>
  <c r="C74"/>
  <c r="C73"/>
  <c r="C69"/>
  <c r="C47"/>
  <c r="C39"/>
  <c r="C30"/>
  <c r="D89" i="2" l="1"/>
  <c r="C102"/>
  <c r="C89"/>
  <c r="E89" l="1"/>
  <c r="E91" s="1"/>
</calcChain>
</file>

<file path=xl/sharedStrings.xml><?xml version="1.0" encoding="utf-8"?>
<sst xmlns="http://schemas.openxmlformats.org/spreadsheetml/2006/main" count="78" uniqueCount="70">
  <si>
    <t>DATUAK</t>
  </si>
  <si>
    <t>ρ_L (kg/m3)</t>
  </si>
  <si>
    <t>ρ_P (kg/m3)</t>
  </si>
  <si>
    <t>u0 (m/s)</t>
  </si>
  <si>
    <t>l (m)</t>
  </si>
  <si>
    <t>PROZEDURA</t>
  </si>
  <si>
    <t>A) Partikulen luzera baliokidea kalkulatzeko:</t>
  </si>
  <si>
    <t>desf (m)</t>
  </si>
  <si>
    <t>Partikulen tamaina kalkulatzeko,</t>
  </si>
  <si>
    <t>dp (m)</t>
  </si>
  <si>
    <t>Partikula kubikoetan, esferikotasuna 0,81 da.</t>
  </si>
  <si>
    <t>Ø</t>
  </si>
  <si>
    <t>desf (mm)</t>
  </si>
  <si>
    <t>dp (mm)</t>
  </si>
  <si>
    <t>b) Frakzio hutsa edo porositatea kalkulatzeko,</t>
  </si>
  <si>
    <t>Ԑ</t>
  </si>
  <si>
    <t>c) Gasak pairatzen duen presio galera</t>
  </si>
  <si>
    <t>ρ (kg/m3)</t>
  </si>
  <si>
    <t>μ (kg/ms)</t>
  </si>
  <si>
    <t>Ergun-en ekuazioatik presio galera kalkulatu dezakegu:</t>
  </si>
  <si>
    <t>Erregimen laminarra ala zurrunbilotsua den jakiteko:</t>
  </si>
  <si>
    <t>Rep</t>
  </si>
  <si>
    <t>Ergun ekuazioaren bi terminoak erabili behar dira:</t>
  </si>
  <si>
    <t>Rep &lt;20</t>
  </si>
  <si>
    <t>∆P/L (Pa/m)</t>
  </si>
  <si>
    <t>Rep &gt;1000</t>
  </si>
  <si>
    <t>Biskositateari dagozkion galerak</t>
  </si>
  <si>
    <t>Galera zurrunbilotsuak</t>
  </si>
  <si>
    <t>D (m)</t>
  </si>
  <si>
    <t>L (m)</t>
  </si>
  <si>
    <t>e (m)</t>
  </si>
  <si>
    <t>P1 (mmHg)</t>
  </si>
  <si>
    <t>https://es.m.wikipedia.org/wiki/Archivo:RaschigRings005.JPG</t>
  </si>
  <si>
    <t>h (m)</t>
  </si>
  <si>
    <t>1. Lehendabizi eraztunen dp kalkulatuko dugu:</t>
  </si>
  <si>
    <t>Eraztunak hutsik daudenez, bolumena kalkulatzeko:</t>
  </si>
  <si>
    <t>Barneko bolumena:</t>
  </si>
  <si>
    <t>Kanpoko bolumena:</t>
  </si>
  <si>
    <t>di(m)</t>
  </si>
  <si>
    <t>do(m)</t>
  </si>
  <si>
    <t>Hortaz,</t>
  </si>
  <si>
    <t>V (m3)</t>
  </si>
  <si>
    <t>2. Partikula tamaina kalkulatzeko,</t>
  </si>
  <si>
    <t>esferikotasuna zilindroak (h=d) deneko kasurako, 0,87</t>
  </si>
  <si>
    <t>3. Frakzio hutsa kalkulatzeko,</t>
  </si>
  <si>
    <t>Zutabearen dimentsioak:</t>
  </si>
  <si>
    <t>Eraztunak:</t>
  </si>
  <si>
    <t>V ura (m3)</t>
  </si>
  <si>
    <t>h ura (m)</t>
  </si>
  <si>
    <t>h eraztunak (m)</t>
  </si>
  <si>
    <t>Veraztun (m3)</t>
  </si>
  <si>
    <t>Zutabearen bolumena, urak eta eraztunek betetzen duten bolumena kalkulatuz:</t>
  </si>
  <si>
    <t>μ (Pas)</t>
  </si>
  <si>
    <t>4. Ergun-en ekuaziotik, abiadura askatuko dugu:</t>
  </si>
  <si>
    <t>Karga galera:</t>
  </si>
  <si>
    <t>Jakinda 1 m ur 9,8 kPa direla,</t>
  </si>
  <si>
    <t>∆P (m ur)</t>
  </si>
  <si>
    <r>
      <t>(-</t>
    </r>
    <r>
      <rPr>
        <b/>
        <sz val="11"/>
        <color theme="1"/>
        <rFont val="Calibri"/>
        <family val="2"/>
      </rPr>
      <t>∆P/L) (Pa/m)</t>
    </r>
  </si>
  <si>
    <t>Solver funtzioarekin u balioak suposatuko ditugu:</t>
  </si>
  <si>
    <t>Re&lt;20</t>
  </si>
  <si>
    <t>Re&gt;1000</t>
  </si>
  <si>
    <t>u0 sup (m/s)</t>
  </si>
  <si>
    <t>dif</t>
  </si>
  <si>
    <t>5. Emaria kalkulatzeko, azalera kontuan hartuz,</t>
  </si>
  <si>
    <t>Q (m3/s)</t>
  </si>
  <si>
    <t>6. Erregimen zurrunbilotsua ala laminarra den jakiteko:</t>
  </si>
  <si>
    <t xml:space="preserve">Rep </t>
  </si>
  <si>
    <t>ZURRUNBILOTSUA</t>
  </si>
  <si>
    <t>Vo (m3)</t>
  </si>
  <si>
    <t>Vi(m3)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</si>
</sst>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0" borderId="0" xfId="0" applyFont="1"/>
    <xf numFmtId="11" fontId="0" fillId="0" borderId="0" xfId="0" applyNumberFormat="1"/>
    <xf numFmtId="0" fontId="1" fillId="3" borderId="0" xfId="0" applyFont="1" applyFill="1"/>
    <xf numFmtId="0" fontId="1" fillId="4" borderId="1" xfId="0" applyFont="1" applyFill="1" applyBorder="1"/>
    <xf numFmtId="164" fontId="0" fillId="0" borderId="0" xfId="0" applyNumberFormat="1"/>
    <xf numFmtId="2" fontId="1" fillId="4" borderId="2" xfId="0" applyNumberFormat="1" applyFont="1" applyFill="1" applyBorder="1"/>
    <xf numFmtId="2" fontId="0" fillId="0" borderId="0" xfId="0" applyNumberFormat="1"/>
    <xf numFmtId="0" fontId="3" fillId="4" borderId="1" xfId="0" applyFont="1" applyFill="1" applyBorder="1"/>
    <xf numFmtId="0" fontId="2" fillId="0" borderId="0" xfId="0" applyFont="1" applyFill="1" applyBorder="1"/>
    <xf numFmtId="0" fontId="1" fillId="6" borderId="0" xfId="0" applyFont="1" applyFill="1"/>
    <xf numFmtId="2" fontId="1" fillId="6" borderId="0" xfId="0" applyNumberFormat="1" applyFont="1" applyFill="1"/>
    <xf numFmtId="166" fontId="0" fillId="0" borderId="0" xfId="0" applyNumberFormat="1"/>
    <xf numFmtId="0" fontId="4" fillId="0" borderId="0" xfId="0" applyFont="1"/>
    <xf numFmtId="0" fontId="1" fillId="6" borderId="1" xfId="0" applyFont="1" applyFill="1" applyBorder="1"/>
    <xf numFmtId="164" fontId="1" fillId="6" borderId="2" xfId="0" applyNumberFormat="1" applyFont="1" applyFill="1" applyBorder="1"/>
    <xf numFmtId="0" fontId="3" fillId="6" borderId="1" xfId="0" applyFont="1" applyFill="1" applyBorder="1"/>
    <xf numFmtId="0" fontId="1" fillId="6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7" xfId="0" applyFont="1" applyFill="1" applyBorder="1"/>
    <xf numFmtId="165" fontId="1" fillId="4" borderId="8" xfId="0" applyNumberFormat="1" applyFont="1" applyFill="1" applyBorder="1"/>
    <xf numFmtId="0" fontId="0" fillId="4" borderId="7" xfId="0" applyFill="1" applyBorder="1"/>
    <xf numFmtId="2" fontId="0" fillId="4" borderId="8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9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28</xdr:row>
      <xdr:rowOff>171450</xdr:rowOff>
    </xdr:from>
    <xdr:to>
      <xdr:col>2</xdr:col>
      <xdr:colOff>179388</xdr:colOff>
      <xdr:row>31</xdr:row>
      <xdr:rowOff>30162</xdr:rowOff>
    </xdr:to>
    <xdr:pic>
      <xdr:nvPicPr>
        <xdr:cNvPr id="4" name="11 Imagen" descr="by-nc-s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5505450"/>
          <a:ext cx="1227138" cy="430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0</xdr:row>
      <xdr:rowOff>123824</xdr:rowOff>
    </xdr:from>
    <xdr:to>
      <xdr:col>7</xdr:col>
      <xdr:colOff>752474</xdr:colOff>
      <xdr:row>23</xdr:row>
      <xdr:rowOff>64293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3850" y="123824"/>
          <a:ext cx="5762624" cy="4321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7</xdr:col>
      <xdr:colOff>19050</xdr:colOff>
      <xdr:row>10</xdr:row>
      <xdr:rowOff>180975</xdr:rowOff>
    </xdr:to>
    <xdr:sp macro="" textlink="">
      <xdr:nvSpPr>
        <xdr:cNvPr id="2" name="1 CuadroTexto"/>
        <xdr:cNvSpPr txBox="1"/>
      </xdr:nvSpPr>
      <xdr:spPr>
        <a:xfrm>
          <a:off x="152400" y="114300"/>
          <a:ext cx="520065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1. Gas bat partikula kubikoz beteriko 1000 kg/m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-ko ohantze batean zehar dario 1,2 m/s-ko abiadurarekin.  Kuboaren aldea 5 mm-koa bada eta materialaren dentsitatea 2050 kg/m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. Kalkulatu:</a:t>
          </a:r>
          <a:endParaRPr lang="es-ES" sz="1200">
            <a:latin typeface="+mn-lt"/>
            <a:ea typeface="Calibri"/>
            <a:cs typeface="Times New Roman"/>
          </a:endParaRPr>
        </a:p>
        <a:p>
          <a:pPr marL="342900" lvl="0" indent="-342900" algn="just">
            <a:lnSpc>
              <a:spcPct val="115000"/>
            </a:lnSpc>
            <a:spcAft>
              <a:spcPts val="1000"/>
            </a:spcAft>
            <a:buFont typeface="+mj-lt"/>
            <a:buAutoNum type="alphaLcParenR"/>
          </a:pPr>
          <a:r>
            <a:rPr lang="eu-ES" sz="1200">
              <a:latin typeface="EHUSerif"/>
              <a:ea typeface="Calibri"/>
              <a:cs typeface="Times New Roman"/>
            </a:rPr>
            <a:t>Partikulen luzera baliokidea eta partikula tamaina. </a:t>
          </a:r>
          <a:endParaRPr lang="es-ES" sz="1200">
            <a:latin typeface="+mn-lt"/>
            <a:ea typeface="Calibri"/>
            <a:cs typeface="Times New Roman"/>
          </a:endParaRPr>
        </a:p>
        <a:p>
          <a:pPr marL="342900" lvl="0" indent="-342900" algn="just">
            <a:lnSpc>
              <a:spcPct val="115000"/>
            </a:lnSpc>
            <a:spcAft>
              <a:spcPts val="1000"/>
            </a:spcAft>
            <a:buFont typeface="+mj-lt"/>
            <a:buAutoNum type="alphaLcParenR"/>
          </a:pPr>
          <a:r>
            <a:rPr lang="eu-ES" sz="1200">
              <a:latin typeface="EHUSerif"/>
              <a:ea typeface="Calibri"/>
              <a:cs typeface="Times New Roman"/>
            </a:rPr>
            <a:t>Frakzio hutsa. </a:t>
          </a:r>
          <a:endParaRPr lang="es-ES" sz="1200">
            <a:latin typeface="+mn-lt"/>
            <a:ea typeface="Calibri"/>
            <a:cs typeface="Times New Roman"/>
          </a:endParaRPr>
        </a:p>
        <a:p>
          <a:pPr marL="342900" lvl="0" indent="-342900" algn="just">
            <a:lnSpc>
              <a:spcPct val="115000"/>
            </a:lnSpc>
            <a:spcAft>
              <a:spcPts val="1000"/>
            </a:spcAft>
            <a:buFont typeface="+mj-lt"/>
            <a:buAutoNum type="alphaLcParenR"/>
          </a:pPr>
          <a:r>
            <a:rPr lang="eu-ES" sz="1200">
              <a:latin typeface="EHUSerif"/>
              <a:ea typeface="Calibri"/>
              <a:cs typeface="Times New Roman"/>
            </a:rPr>
            <a:t>0,750 kg/m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 –ko dentsitatea eta 0,018 cP-ko likatasuna duen gas batek jasaten duen presio galera.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47626</xdr:colOff>
      <xdr:row>25</xdr:row>
      <xdr:rowOff>142875</xdr:rowOff>
    </xdr:from>
    <xdr:to>
      <xdr:col>5</xdr:col>
      <xdr:colOff>285751</xdr:colOff>
      <xdr:row>29</xdr:row>
      <xdr:rowOff>14048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70" r="24539"/>
        <a:stretch>
          <a:fillRect/>
        </a:stretch>
      </xdr:blipFill>
      <xdr:spPr bwMode="auto">
        <a:xfrm>
          <a:off x="809626" y="4905375"/>
          <a:ext cx="3352800" cy="6331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32</xdr:row>
      <xdr:rowOff>104775</xdr:rowOff>
    </xdr:from>
    <xdr:to>
      <xdr:col>2</xdr:col>
      <xdr:colOff>657225</xdr:colOff>
      <xdr:row>34</xdr:row>
      <xdr:rowOff>69056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2222" r="41546" b="35385"/>
        <a:stretch>
          <a:fillRect/>
        </a:stretch>
      </xdr:blipFill>
      <xdr:spPr bwMode="auto">
        <a:xfrm>
          <a:off x="866775" y="6200775"/>
          <a:ext cx="1381125" cy="34528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42</xdr:row>
      <xdr:rowOff>76201</xdr:rowOff>
    </xdr:from>
    <xdr:to>
      <xdr:col>2</xdr:col>
      <xdr:colOff>373101</xdr:colOff>
      <xdr:row>45</xdr:row>
      <xdr:rowOff>19051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2824" r="42745" b="28696"/>
        <a:stretch>
          <a:fillRect/>
        </a:stretch>
      </xdr:blipFill>
      <xdr:spPr bwMode="auto">
        <a:xfrm>
          <a:off x="809625" y="8077201"/>
          <a:ext cx="1154151" cy="514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25047</xdr:colOff>
      <xdr:row>59</xdr:row>
      <xdr:rowOff>95250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35715"/>
        <a:stretch>
          <a:fillRect/>
        </a:stretch>
      </xdr:blipFill>
      <xdr:spPr bwMode="auto">
        <a:xfrm>
          <a:off x="762000" y="10668000"/>
          <a:ext cx="3901722" cy="666750"/>
        </a:xfrm>
        <a:prstGeom prst="rect">
          <a:avLst/>
        </a:prstGeom>
        <a:noFill/>
        <a:ln w="31750">
          <a:solidFill>
            <a:srgbClr val="6633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3</xdr:col>
      <xdr:colOff>28575</xdr:colOff>
      <xdr:row>66</xdr:row>
      <xdr:rowOff>168610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10526" b="26315"/>
        <a:stretch>
          <a:fillRect/>
        </a:stretch>
      </xdr:blipFill>
      <xdr:spPr bwMode="auto">
        <a:xfrm>
          <a:off x="762000" y="12001500"/>
          <a:ext cx="1619250" cy="549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59</xdr:row>
      <xdr:rowOff>114300</xdr:rowOff>
    </xdr:from>
    <xdr:to>
      <xdr:col>5</xdr:col>
      <xdr:colOff>447675</xdr:colOff>
      <xdr:row>61</xdr:row>
      <xdr:rowOff>129436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43075" y="11353800"/>
          <a:ext cx="2514600" cy="396136"/>
        </a:xfrm>
        <a:prstGeom prst="rect">
          <a:avLst/>
        </a:prstGeom>
        <a:noFill/>
      </xdr:spPr>
    </xdr:pic>
    <xdr:clientData/>
  </xdr:twoCellAnchor>
  <xdr:twoCellAnchor>
    <xdr:from>
      <xdr:col>3</xdr:col>
      <xdr:colOff>152400</xdr:colOff>
      <xdr:row>72</xdr:row>
      <xdr:rowOff>66675</xdr:rowOff>
    </xdr:from>
    <xdr:to>
      <xdr:col>3</xdr:col>
      <xdr:colOff>657225</xdr:colOff>
      <xdr:row>72</xdr:row>
      <xdr:rowOff>133350</xdr:rowOff>
    </xdr:to>
    <xdr:sp macro="" textlink="">
      <xdr:nvSpPr>
        <xdr:cNvPr id="12" name="11 Flecha derecha"/>
        <xdr:cNvSpPr/>
      </xdr:nvSpPr>
      <xdr:spPr>
        <a:xfrm>
          <a:off x="2505075" y="13782675"/>
          <a:ext cx="504825" cy="66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161925</xdr:colOff>
      <xdr:row>73</xdr:row>
      <xdr:rowOff>66675</xdr:rowOff>
    </xdr:from>
    <xdr:to>
      <xdr:col>3</xdr:col>
      <xdr:colOff>666750</xdr:colOff>
      <xdr:row>73</xdr:row>
      <xdr:rowOff>133350</xdr:rowOff>
    </xdr:to>
    <xdr:sp macro="" textlink="">
      <xdr:nvSpPr>
        <xdr:cNvPr id="13" name="12 Flecha derecha"/>
        <xdr:cNvSpPr/>
      </xdr:nvSpPr>
      <xdr:spPr>
        <a:xfrm>
          <a:off x="2514600" y="13973175"/>
          <a:ext cx="504825" cy="66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8</xdr:col>
      <xdr:colOff>85725</xdr:colOff>
      <xdr:row>14</xdr:row>
      <xdr:rowOff>85725</xdr:rowOff>
    </xdr:to>
    <xdr:sp macro="" textlink="">
      <xdr:nvSpPr>
        <xdr:cNvPr id="2" name="1 CuadroTexto"/>
        <xdr:cNvSpPr txBox="1"/>
      </xdr:nvSpPr>
      <xdr:spPr>
        <a:xfrm>
          <a:off x="180975" y="85725"/>
          <a:ext cx="600075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 i="1">
              <a:latin typeface="EHUSerif"/>
              <a:ea typeface="Calibri"/>
              <a:cs typeface="Times New Roman"/>
            </a:rPr>
            <a:t>2. </a:t>
          </a:r>
          <a:r>
            <a:rPr lang="eu-ES" sz="1200">
              <a:latin typeface="EHUSerif"/>
              <a:ea typeface="Calibri"/>
              <a:cs typeface="Times New Roman"/>
            </a:rPr>
            <a:t>Airea 50 ºC-tan eraztun zilindrikoz osatua dagoen zutabe batetik pasarazten da. Zutabearen diametroa 10 cm-koa da eta luzera 1 m-koa. Eraztunen dimentsioak aldiz, 1×1cm dira eta lodiera 1,5 mm-koa.  Airearen presioa zutabearen sarreran 730 mmHg-koa da eta ohantzean zeharreko presio galera manometro baten bidez neurtzen da, 100 cm zutabe ur izanik.  Kalkulatu eraztun zilindrikoz beteriko zutabea zeharkatzen duen fluxuaren emaria. Zein da jariakinaren erregimena? 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 i="1" u="sng">
              <a:latin typeface="EHUSerif"/>
              <a:ea typeface="Calibri"/>
              <a:cs typeface="Times New Roman"/>
            </a:rPr>
            <a:t>Datuak eta oharrak:</a:t>
          </a:r>
          <a:r>
            <a:rPr lang="eu-ES" sz="1200">
              <a:latin typeface="EHUSerif"/>
              <a:ea typeface="Calibri"/>
              <a:cs typeface="Times New Roman"/>
            </a:rPr>
            <a:t> Ohantzearen porotasuna neurtzeko zutabearen 40 cm urez betetzen da eta ondoren, 1m-ko altueraraino eraztun zilindrikoak gehitzen dira. Uraren likatasunaohantzean zehar konstante suposatu daiteke (isotermoa) eta 0,020 mPa s-ko balioa du.  Dentsitatea 0,996 kg/m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 dela suposatu.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4</xdr:col>
      <xdr:colOff>428625</xdr:colOff>
      <xdr:row>16</xdr:row>
      <xdr:rowOff>114300</xdr:rowOff>
    </xdr:from>
    <xdr:to>
      <xdr:col>7</xdr:col>
      <xdr:colOff>19050</xdr:colOff>
      <xdr:row>25</xdr:row>
      <xdr:rowOff>27973</xdr:rowOff>
    </xdr:to>
    <xdr:pic>
      <xdr:nvPicPr>
        <xdr:cNvPr id="2049" name="Picture 1" descr="Resultado de imagen de anillos rasch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3162300"/>
          <a:ext cx="2009775" cy="16281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4</xdr:col>
      <xdr:colOff>876300</xdr:colOff>
      <xdr:row>39</xdr:row>
      <xdr:rowOff>61673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70" r="24539"/>
        <a:stretch>
          <a:fillRect/>
        </a:stretch>
      </xdr:blipFill>
      <xdr:spPr bwMode="auto">
        <a:xfrm>
          <a:off x="762000" y="6667500"/>
          <a:ext cx="3352800" cy="6331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53</xdr:row>
      <xdr:rowOff>85725</xdr:rowOff>
    </xdr:from>
    <xdr:to>
      <xdr:col>2</xdr:col>
      <xdr:colOff>638175</xdr:colOff>
      <xdr:row>55</xdr:row>
      <xdr:rowOff>50006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2222" r="41546" b="35385"/>
        <a:stretch>
          <a:fillRect/>
        </a:stretch>
      </xdr:blipFill>
      <xdr:spPr bwMode="auto">
        <a:xfrm>
          <a:off x="933450" y="10182225"/>
          <a:ext cx="1381125" cy="34528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9524</xdr:colOff>
      <xdr:row>67</xdr:row>
      <xdr:rowOff>152400</xdr:rowOff>
    </xdr:from>
    <xdr:to>
      <xdr:col>7</xdr:col>
      <xdr:colOff>412505</xdr:colOff>
      <xdr:row>71</xdr:row>
      <xdr:rowOff>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0320" r="9253"/>
        <a:stretch>
          <a:fillRect/>
        </a:stretch>
      </xdr:blipFill>
      <xdr:spPr bwMode="auto">
        <a:xfrm>
          <a:off x="771524" y="12915900"/>
          <a:ext cx="5298831" cy="609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123825</xdr:colOff>
      <xdr:row>64</xdr:row>
      <xdr:rowOff>76200</xdr:rowOff>
    </xdr:from>
    <xdr:to>
      <xdr:col>3</xdr:col>
      <xdr:colOff>581025</xdr:colOff>
      <xdr:row>64</xdr:row>
      <xdr:rowOff>123825</xdr:rowOff>
    </xdr:to>
    <xdr:sp macro="" textlink="">
      <xdr:nvSpPr>
        <xdr:cNvPr id="8" name="7 Flecha derecha"/>
        <xdr:cNvSpPr/>
      </xdr:nvSpPr>
      <xdr:spPr>
        <a:xfrm>
          <a:off x="2600325" y="12268200"/>
          <a:ext cx="4572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142875</xdr:colOff>
      <xdr:row>65</xdr:row>
      <xdr:rowOff>57150</xdr:rowOff>
    </xdr:from>
    <xdr:to>
      <xdr:col>3</xdr:col>
      <xdr:colOff>600075</xdr:colOff>
      <xdr:row>65</xdr:row>
      <xdr:rowOff>104775</xdr:rowOff>
    </xdr:to>
    <xdr:sp macro="" textlink="">
      <xdr:nvSpPr>
        <xdr:cNvPr id="9" name="8 Flecha derecha"/>
        <xdr:cNvSpPr/>
      </xdr:nvSpPr>
      <xdr:spPr>
        <a:xfrm>
          <a:off x="2619375" y="12439650"/>
          <a:ext cx="4572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5</xdr:col>
      <xdr:colOff>529872</xdr:colOff>
      <xdr:row>78</xdr:row>
      <xdr:rowOff>95250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35715"/>
        <a:stretch>
          <a:fillRect/>
        </a:stretch>
      </xdr:blipFill>
      <xdr:spPr bwMode="auto">
        <a:xfrm>
          <a:off x="762000" y="14287500"/>
          <a:ext cx="3901722" cy="666750"/>
        </a:xfrm>
        <a:prstGeom prst="rect">
          <a:avLst/>
        </a:prstGeom>
        <a:noFill/>
        <a:ln w="31750">
          <a:solidFill>
            <a:srgbClr val="6633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97</xdr:row>
      <xdr:rowOff>85725</xdr:rowOff>
    </xdr:from>
    <xdr:to>
      <xdr:col>3</xdr:col>
      <xdr:colOff>171450</xdr:colOff>
      <xdr:row>100</xdr:row>
      <xdr:rowOff>63835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10526" b="26315"/>
        <a:stretch>
          <a:fillRect/>
        </a:stretch>
      </xdr:blipFill>
      <xdr:spPr bwMode="auto">
        <a:xfrm>
          <a:off x="1028700" y="18583275"/>
          <a:ext cx="1619250" cy="549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"/>
  <sheetViews>
    <sheetView workbookViewId="0">
      <selection activeCell="I12" sqref="I12"/>
    </sheetView>
  </sheetViews>
  <sheetFormatPr baseColWidth="10" defaultRowHeight="1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3:E75"/>
  <sheetViews>
    <sheetView workbookViewId="0">
      <selection activeCell="F21" sqref="F21"/>
    </sheetView>
  </sheetViews>
  <sheetFormatPr baseColWidth="10" defaultRowHeight="15"/>
  <cols>
    <col min="2" max="2" width="12.42578125" customWidth="1"/>
  </cols>
  <sheetData>
    <row r="13" spans="2:3">
      <c r="B13" s="1" t="s">
        <v>0</v>
      </c>
    </row>
    <row r="15" spans="2:3">
      <c r="B15" s="2" t="s">
        <v>1</v>
      </c>
      <c r="C15">
        <v>1000</v>
      </c>
    </row>
    <row r="16" spans="2:3">
      <c r="B16" s="2" t="s">
        <v>2</v>
      </c>
      <c r="C16">
        <v>2050</v>
      </c>
    </row>
    <row r="18" spans="2:3">
      <c r="B18" t="s">
        <v>3</v>
      </c>
      <c r="C18">
        <v>1.2</v>
      </c>
    </row>
    <row r="20" spans="2:3">
      <c r="B20" t="s">
        <v>4</v>
      </c>
      <c r="C20" s="3">
        <v>5.0000000000000001E-3</v>
      </c>
    </row>
    <row r="23" spans="2:3">
      <c r="B23" s="4" t="s">
        <v>5</v>
      </c>
    </row>
    <row r="25" spans="2:3">
      <c r="B25" t="s">
        <v>6</v>
      </c>
    </row>
    <row r="30" spans="2:3">
      <c r="B30" s="5" t="s">
        <v>12</v>
      </c>
      <c r="C30" s="7">
        <f>(6*C20^3/PI())^(1/3)*1000</f>
        <v>6.2035049089940033</v>
      </c>
    </row>
    <row r="32" spans="2:3">
      <c r="B32" t="s">
        <v>8</v>
      </c>
    </row>
    <row r="36" spans="2:3">
      <c r="B36" t="s">
        <v>10</v>
      </c>
    </row>
    <row r="38" spans="2:3">
      <c r="B38" s="2" t="s">
        <v>11</v>
      </c>
      <c r="C38">
        <v>0.81</v>
      </c>
    </row>
    <row r="39" spans="2:3">
      <c r="B39" s="5" t="s">
        <v>13</v>
      </c>
      <c r="C39" s="7">
        <f>C38*C30</f>
        <v>5.0248389762851433</v>
      </c>
    </row>
    <row r="42" spans="2:3">
      <c r="B42" t="s">
        <v>14</v>
      </c>
    </row>
    <row r="47" spans="2:3">
      <c r="B47" s="9" t="s">
        <v>15</v>
      </c>
      <c r="C47" s="7">
        <f>1-C15/C16</f>
        <v>0.51219512195121952</v>
      </c>
    </row>
    <row r="49" spans="2:3">
      <c r="B49" t="s">
        <v>16</v>
      </c>
    </row>
    <row r="51" spans="2:3">
      <c r="B51" s="2" t="s">
        <v>17</v>
      </c>
      <c r="C51">
        <v>0.75</v>
      </c>
    </row>
    <row r="52" spans="2:3">
      <c r="B52" s="10" t="s">
        <v>18</v>
      </c>
      <c r="C52" s="3">
        <v>1.8E-5</v>
      </c>
    </row>
    <row r="55" spans="2:3">
      <c r="B55" t="s">
        <v>19</v>
      </c>
    </row>
    <row r="63" spans="2:3">
      <c r="B63" t="s">
        <v>20</v>
      </c>
    </row>
    <row r="69" spans="2:5">
      <c r="B69" s="11" t="s">
        <v>21</v>
      </c>
      <c r="C69" s="12">
        <f>C30/1000*C51*C18/C52</f>
        <v>310.17524544970018</v>
      </c>
    </row>
    <row r="71" spans="2:5">
      <c r="B71" t="s">
        <v>22</v>
      </c>
    </row>
    <row r="72" spans="2:5">
      <c r="C72" s="2" t="s">
        <v>24</v>
      </c>
    </row>
    <row r="73" spans="2:5">
      <c r="B73" t="s">
        <v>23</v>
      </c>
      <c r="C73" s="8">
        <f>((150*((1-C47)^2)*C52)/(C47^3*(C39/1000)^2))*C18</f>
        <v>227.24099165861807</v>
      </c>
      <c r="E73" t="s">
        <v>26</v>
      </c>
    </row>
    <row r="74" spans="2:5">
      <c r="B74" t="s">
        <v>25</v>
      </c>
      <c r="C74" s="13">
        <f>(1.75*(1-C47)*C51/(C47^3*(C39*0.001)))*C18^2</f>
        <v>1365.461564475527</v>
      </c>
      <c r="E74" t="s">
        <v>27</v>
      </c>
    </row>
    <row r="75" spans="2:5">
      <c r="B75" s="9" t="s">
        <v>24</v>
      </c>
      <c r="C75" s="7">
        <f>C73+C74</f>
        <v>1592.702556134145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6:I103"/>
  <sheetViews>
    <sheetView tabSelected="1" topLeftCell="A85" workbookViewId="0">
      <selection activeCell="E91" sqref="E91"/>
    </sheetView>
  </sheetViews>
  <sheetFormatPr baseColWidth="10" defaultRowHeight="15"/>
  <cols>
    <col min="2" max="2" width="13.7109375" customWidth="1"/>
    <col min="3" max="3" width="12" bestFit="1" customWidth="1"/>
    <col min="5" max="5" width="13.42578125" customWidth="1"/>
  </cols>
  <sheetData>
    <row r="16" spans="2:2">
      <c r="B16" s="1" t="s">
        <v>0</v>
      </c>
    </row>
    <row r="17" spans="2:9">
      <c r="B17" t="s">
        <v>45</v>
      </c>
    </row>
    <row r="18" spans="2:9">
      <c r="B18" t="s">
        <v>28</v>
      </c>
      <c r="C18">
        <v>0.1</v>
      </c>
    </row>
    <row r="19" spans="2:9">
      <c r="B19" t="s">
        <v>29</v>
      </c>
      <c r="C19">
        <v>1</v>
      </c>
    </row>
    <row r="21" spans="2:9">
      <c r="B21" t="s">
        <v>46</v>
      </c>
    </row>
    <row r="22" spans="2:9">
      <c r="B22" t="s">
        <v>39</v>
      </c>
      <c r="C22">
        <v>0.01</v>
      </c>
    </row>
    <row r="23" spans="2:9">
      <c r="B23" t="s">
        <v>33</v>
      </c>
      <c r="C23">
        <v>0.01</v>
      </c>
    </row>
    <row r="24" spans="2:9">
      <c r="B24" t="s">
        <v>30</v>
      </c>
      <c r="C24" s="3">
        <v>1.5E-3</v>
      </c>
    </row>
    <row r="25" spans="2:9">
      <c r="B25" t="s">
        <v>38</v>
      </c>
      <c r="C25" s="3">
        <f>C22-2*C24</f>
        <v>7.0000000000000001E-3</v>
      </c>
    </row>
    <row r="27" spans="2:9">
      <c r="B27" t="s">
        <v>31</v>
      </c>
      <c r="C27">
        <v>730</v>
      </c>
    </row>
    <row r="28" spans="2:9">
      <c r="B28" s="2" t="s">
        <v>56</v>
      </c>
      <c r="C28">
        <v>1</v>
      </c>
      <c r="E28" s="14" t="s">
        <v>32</v>
      </c>
      <c r="F28" s="14"/>
      <c r="G28" s="14"/>
      <c r="H28" s="14"/>
      <c r="I28" s="14"/>
    </row>
    <row r="30" spans="2:9">
      <c r="B30" s="2" t="s">
        <v>52</v>
      </c>
      <c r="C30" s="3">
        <v>2.0000000000000002E-5</v>
      </c>
    </row>
    <row r="31" spans="2:9">
      <c r="B31" s="2" t="s">
        <v>17</v>
      </c>
      <c r="C31">
        <v>0.996</v>
      </c>
    </row>
    <row r="33" spans="2:3">
      <c r="B33" s="4" t="s">
        <v>5</v>
      </c>
    </row>
    <row r="35" spans="2:3">
      <c r="B35" t="s">
        <v>34</v>
      </c>
    </row>
    <row r="40" spans="2:3">
      <c r="B40" t="s">
        <v>35</v>
      </c>
    </row>
    <row r="41" spans="2:3">
      <c r="B41" t="s">
        <v>36</v>
      </c>
    </row>
    <row r="42" spans="2:3">
      <c r="B42" t="s">
        <v>68</v>
      </c>
      <c r="C42" s="3">
        <f>(PI()*C22^2/4)*C23</f>
        <v>7.8539816339744833E-7</v>
      </c>
    </row>
    <row r="44" spans="2:3">
      <c r="B44" t="s">
        <v>37</v>
      </c>
    </row>
    <row r="45" spans="2:3">
      <c r="B45" t="s">
        <v>69</v>
      </c>
      <c r="C45" s="3">
        <f>(PI()*C25^2/4)*C23</f>
        <v>3.8484510006474971E-7</v>
      </c>
    </row>
    <row r="47" spans="2:3">
      <c r="B47" t="s">
        <v>40</v>
      </c>
    </row>
    <row r="48" spans="2:3">
      <c r="B48" t="s">
        <v>41</v>
      </c>
      <c r="C48" s="3">
        <f>C42-C45</f>
        <v>4.0055306333269862E-7</v>
      </c>
    </row>
    <row r="50" spans="2:3">
      <c r="B50" s="15" t="s">
        <v>7</v>
      </c>
      <c r="C50" s="16">
        <f>(6*C48/PI())^(1/3)</f>
        <v>9.1457742737708382E-3</v>
      </c>
    </row>
    <row r="52" spans="2:3">
      <c r="B52" t="s">
        <v>42</v>
      </c>
    </row>
    <row r="53" spans="2:3">
      <c r="B53" t="s">
        <v>43</v>
      </c>
    </row>
    <row r="57" spans="2:3">
      <c r="B57" s="2" t="s">
        <v>11</v>
      </c>
      <c r="C57">
        <v>0.87</v>
      </c>
    </row>
    <row r="58" spans="2:3">
      <c r="B58" s="15" t="s">
        <v>9</v>
      </c>
      <c r="C58" s="16">
        <f>C57*C50</f>
        <v>7.95682361818063E-3</v>
      </c>
    </row>
    <row r="60" spans="2:3">
      <c r="B60" t="s">
        <v>44</v>
      </c>
    </row>
    <row r="62" spans="2:3">
      <c r="B62" t="s">
        <v>51</v>
      </c>
    </row>
    <row r="64" spans="2:3">
      <c r="B64" t="s">
        <v>41</v>
      </c>
      <c r="C64" s="6">
        <f>PI()*C18^2/4*C19</f>
        <v>7.8539816339744835E-3</v>
      </c>
    </row>
    <row r="65" spans="2:6">
      <c r="B65" s="19" t="s">
        <v>48</v>
      </c>
      <c r="C65" s="20">
        <v>0.4</v>
      </c>
      <c r="E65" t="s">
        <v>47</v>
      </c>
      <c r="F65">
        <f>PI()*C18^2/4*C65</f>
        <v>3.1415926535897937E-3</v>
      </c>
    </row>
    <row r="66" spans="2:6">
      <c r="B66" s="21" t="s">
        <v>49</v>
      </c>
      <c r="C66" s="22">
        <v>0.6</v>
      </c>
      <c r="E66" t="s">
        <v>50</v>
      </c>
      <c r="F66">
        <f>PI()*C18^2/4*C66</f>
        <v>4.7123889803846897E-3</v>
      </c>
    </row>
    <row r="72" spans="2:6">
      <c r="B72" s="17" t="s">
        <v>15</v>
      </c>
      <c r="C72" s="18">
        <f>1-F66/C64</f>
        <v>0.4</v>
      </c>
    </row>
    <row r="74" spans="2:6">
      <c r="B74" t="s">
        <v>53</v>
      </c>
    </row>
    <row r="81" spans="2:5">
      <c r="B81" t="s">
        <v>54</v>
      </c>
    </row>
    <row r="82" spans="2:5">
      <c r="B82" t="s">
        <v>55</v>
      </c>
    </row>
    <row r="84" spans="2:5">
      <c r="B84" s="15" t="s">
        <v>57</v>
      </c>
      <c r="C84" s="18">
        <f>C28*9.8*1000/C19</f>
        <v>9800</v>
      </c>
    </row>
    <row r="86" spans="2:5">
      <c r="B86" t="s">
        <v>58</v>
      </c>
    </row>
    <row r="88" spans="2:5">
      <c r="B88" s="25" t="s">
        <v>61</v>
      </c>
      <c r="C88" s="25" t="s">
        <v>59</v>
      </c>
      <c r="D88" s="25" t="s">
        <v>60</v>
      </c>
      <c r="E88" s="24" t="s">
        <v>57</v>
      </c>
    </row>
    <row r="89" spans="2:5">
      <c r="B89" s="23">
        <v>2.1205520698434368</v>
      </c>
      <c r="C89" s="23">
        <f>((150*(1-$C$72)^2*C30)/($C$72^3*C58^2))*B89</f>
        <v>565.21445543836649</v>
      </c>
      <c r="D89" s="23">
        <f>(1.75*(1-C72)*C31/(C72^3*C58))*B89^2</f>
        <v>9234.7855440039857</v>
      </c>
      <c r="E89" s="23">
        <f>C89+D89</f>
        <v>9799.9999994423524</v>
      </c>
    </row>
    <row r="91" spans="2:5">
      <c r="D91" t="s">
        <v>62</v>
      </c>
      <c r="E91" s="8">
        <f>C84-E89</f>
        <v>5.5764758144505322E-7</v>
      </c>
    </row>
    <row r="93" spans="2:5">
      <c r="B93" t="s">
        <v>63</v>
      </c>
    </row>
    <row r="94" spans="2:5" ht="15.75" thickBot="1"/>
    <row r="95" spans="2:5" ht="15.75" thickBot="1">
      <c r="B95" s="26" t="s">
        <v>64</v>
      </c>
      <c r="C95" s="27">
        <f>B89*PI()*C18^2/4</f>
        <v>1.6654777010436932E-2</v>
      </c>
    </row>
    <row r="97" spans="2:3">
      <c r="B97" t="s">
        <v>65</v>
      </c>
    </row>
    <row r="101" spans="2:3" ht="15.75" thickBot="1"/>
    <row r="102" spans="2:3" ht="15.75" thickBot="1">
      <c r="B102" s="28" t="s">
        <v>66</v>
      </c>
      <c r="C102" s="29">
        <f>C58*B89*C31/C30</f>
        <v>840.26836788702144</v>
      </c>
    </row>
    <row r="103" spans="2:3">
      <c r="B103" t="s">
        <v>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UPV-EHU-OCW-2017</vt:lpstr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Instalaciones</dc:creator>
  <cp:lastModifiedBy>Instalaciones</cp:lastModifiedBy>
  <dcterms:created xsi:type="dcterms:W3CDTF">2017-03-07T07:59:13Z</dcterms:created>
  <dcterms:modified xsi:type="dcterms:W3CDTF">2017-03-07T12:26:46Z</dcterms:modified>
</cp:coreProperties>
</file>