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730" windowHeight="9780" activeTab="4"/>
  </bookViews>
  <sheets>
    <sheet name="UPV-EHU OCW-2017" sheetId="6" r:id="rId1"/>
    <sheet name="1" sheetId="1" r:id="rId2"/>
    <sheet name="2" sheetId="2" r:id="rId3"/>
    <sheet name="3" sheetId="3" r:id="rId4"/>
    <sheet name="4" sheetId="4" r:id="rId5"/>
    <sheet name="5" sheetId="5" r:id="rId6"/>
  </sheets>
  <definedNames>
    <definedName name="solver_adj" localSheetId="2" hidden="1">'2'!$C$39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'2'!$C$42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C89" i="5"/>
  <c r="F86"/>
  <c r="F76"/>
  <c r="F80"/>
  <c r="F47"/>
  <c r="F48"/>
  <c r="F49"/>
  <c r="F50"/>
  <c r="F51"/>
  <c r="F52"/>
  <c r="F53"/>
  <c r="F46"/>
  <c r="E47"/>
  <c r="E48"/>
  <c r="E49"/>
  <c r="E50"/>
  <c r="E51"/>
  <c r="E52"/>
  <c r="E53"/>
  <c r="E46"/>
  <c r="C47"/>
  <c r="C48"/>
  <c r="C49"/>
  <c r="C50"/>
  <c r="C51"/>
  <c r="C52"/>
  <c r="C53"/>
  <c r="C46"/>
  <c r="C46" i="4"/>
  <c r="D40"/>
  <c r="D41"/>
  <c r="D42"/>
  <c r="B40"/>
  <c r="B41"/>
  <c r="B42"/>
  <c r="B39"/>
  <c r="D39"/>
  <c r="C50" i="3"/>
  <c r="D43"/>
  <c r="D44"/>
  <c r="D45"/>
  <c r="D46"/>
  <c r="D42"/>
  <c r="C41" i="2"/>
  <c r="C42" s="1"/>
  <c r="C33"/>
  <c r="C30" i="1"/>
</calcChain>
</file>

<file path=xl/sharedStrings.xml><?xml version="1.0" encoding="utf-8"?>
<sst xmlns="http://schemas.openxmlformats.org/spreadsheetml/2006/main" count="74" uniqueCount="51">
  <si>
    <t>DATUAK</t>
  </si>
  <si>
    <t>C</t>
  </si>
  <si>
    <r>
      <rPr>
        <sz val="11"/>
        <color theme="1"/>
        <rFont val="Calibri"/>
        <family val="2"/>
      </rPr>
      <t>Δz</t>
    </r>
    <r>
      <rPr>
        <sz val="11"/>
        <color theme="1"/>
        <rFont val="Calibri"/>
        <family val="2"/>
        <scheme val="minor"/>
      </rPr>
      <t xml:space="preserve"> (mHg)</t>
    </r>
  </si>
  <si>
    <t>Dentsitatea (Kg/m3)</t>
  </si>
  <si>
    <t>Ura</t>
  </si>
  <si>
    <t>Merkurioa</t>
  </si>
  <si>
    <t>PROZEDURA</t>
  </si>
  <si>
    <t>Pitot tutuaren diseinu ekuazioa:</t>
  </si>
  <si>
    <t>u2 (m/s)</t>
  </si>
  <si>
    <t>D1 (m)</t>
  </si>
  <si>
    <t>m (kg/s)</t>
  </si>
  <si>
    <t>Pv (kPa)</t>
  </si>
  <si>
    <t>D2 (m)</t>
  </si>
  <si>
    <t>zm (m)</t>
  </si>
  <si>
    <t>Diafragma neurgailurako:</t>
  </si>
  <si>
    <t>Dents (kg/m3)</t>
  </si>
  <si>
    <t>(A.4.2 taula, Singh liburutik)</t>
  </si>
  <si>
    <t>Dents_m (kg/m3)</t>
  </si>
  <si>
    <t>u2 (kalk)</t>
  </si>
  <si>
    <t>u2-u2(kalk)</t>
  </si>
  <si>
    <t>Likidoaren dentsitate manometrikoa kalkulatuz, Solver erraminta erabiliz,</t>
  </si>
  <si>
    <t>R (m)</t>
  </si>
  <si>
    <t>L (m)</t>
  </si>
  <si>
    <t>ΔP (Pa)</t>
  </si>
  <si>
    <r>
      <t>Q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</si>
  <si>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Biskositatea kalkulatzen dugu datu bikote bakoitzerako</t>
  </si>
  <si>
    <t>Biskositatea kalkulatzeko:</t>
  </si>
  <si>
    <t>µ (kg/ms)</t>
  </si>
  <si>
    <t>Batazbesteko biskositatea kalkulatuz,</t>
  </si>
  <si>
    <t>Ri (m)</t>
  </si>
  <si>
    <t>N (rpm)</t>
  </si>
  <si>
    <t>Ω (N m)</t>
  </si>
  <si>
    <t>Balio bikote bakoitzerako likatasuna kalkulatzen dugu:</t>
  </si>
  <si>
    <t>µ (Pa s)</t>
  </si>
  <si>
    <t>N (rps)</t>
  </si>
  <si>
    <t>N bira kopurua segundoko adierazi behar da:</t>
  </si>
  <si>
    <t>Rg  (cal/mol K)</t>
  </si>
  <si>
    <t>T (ºC)</t>
  </si>
  <si>
    <t>1. Arrhenius-en ekuazioa grafikoki irudikatuz,</t>
  </si>
  <si>
    <t>Tenperatura K unitateetan adierazi behar da.</t>
  </si>
  <si>
    <t>T (K)</t>
  </si>
  <si>
    <t>1/T</t>
  </si>
  <si>
    <r>
      <t xml:space="preserve">ln </t>
    </r>
    <r>
      <rPr>
        <b/>
        <sz val="11"/>
        <color theme="1"/>
        <rFont val="Calibri"/>
        <family val="2"/>
      </rPr>
      <t>µ</t>
    </r>
  </si>
  <si>
    <r>
      <t>1/T vs ln</t>
    </r>
    <r>
      <rPr>
        <sz val="11"/>
        <color theme="1"/>
        <rFont val="Calibri"/>
        <family val="2"/>
      </rPr>
      <t>µ irudikatuz,</t>
    </r>
  </si>
  <si>
    <t>Malda</t>
  </si>
  <si>
    <t>Jatorri ordenatua</t>
  </si>
  <si>
    <t>ln BA</t>
  </si>
  <si>
    <t>BA</t>
  </si>
  <si>
    <t>Ea (cal/mol)</t>
  </si>
  <si>
    <t>Ea/Rg</t>
  </si>
  <si>
    <t>Biskositatea 5 ºC-tan kalkulatzeko,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</si>
</sst>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E+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2" fontId="0" fillId="0" borderId="0" xfId="0" applyNumberFormat="1"/>
    <xf numFmtId="0" fontId="1" fillId="4" borderId="1" xfId="0" applyFont="1" applyFill="1" applyBorder="1"/>
    <xf numFmtId="166" fontId="1" fillId="4" borderId="2" xfId="0" applyNumberFormat="1" applyFont="1" applyFill="1" applyBorder="1"/>
    <xf numFmtId="165" fontId="1" fillId="4" borderId="2" xfId="0" applyNumberFormat="1" applyFont="1" applyFill="1" applyBorder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0" fillId="4" borderId="2" xfId="0" applyNumberFormat="1" applyFill="1" applyBorder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2" fontId="1" fillId="4" borderId="2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1" fillId="4" borderId="2" xfId="0" applyNumberFormat="1" applyFont="1" applyFill="1" applyBorder="1"/>
    <xf numFmtId="167" fontId="1" fillId="4" borderId="2" xfId="0" applyNumberFormat="1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920329840659684"/>
                  <c:y val="1.1292650918635174E-3"/>
                </c:manualLayout>
              </c:layout>
              <c:numFmt formatCode="General" sourceLinked="0"/>
            </c:trendlineLbl>
          </c:trendline>
          <c:xVal>
            <c:numRef>
              <c:f>'5'!$E$46:$E$53</c:f>
              <c:numCache>
                <c:formatCode>0.0000</c:formatCode>
                <c:ptCount val="8"/>
                <c:pt idx="0">
                  <c:v>3.9339103068450039E-3</c:v>
                </c:pt>
                <c:pt idx="1">
                  <c:v>3.8684719535783366E-3</c:v>
                </c:pt>
                <c:pt idx="2">
                  <c:v>3.8008361839604711E-3</c:v>
                </c:pt>
                <c:pt idx="3">
                  <c:v>3.7369207772795215E-3</c:v>
                </c:pt>
                <c:pt idx="4">
                  <c:v>3.6737692872887582E-3</c:v>
                </c:pt>
                <c:pt idx="5">
                  <c:v>3.5398230088495575E-3</c:v>
                </c:pt>
                <c:pt idx="6">
                  <c:v>3.4199726402188786E-3</c:v>
                </c:pt>
                <c:pt idx="7">
                  <c:v>3.3090668431502318E-3</c:v>
                </c:pt>
              </c:numCache>
            </c:numRef>
          </c:xVal>
          <c:yVal>
            <c:numRef>
              <c:f>'5'!$F$46:$F$53</c:f>
              <c:numCache>
                <c:formatCode>0.0000</c:formatCode>
                <c:ptCount val="8"/>
                <c:pt idx="0">
                  <c:v>2.124653884501384</c:v>
                </c:pt>
                <c:pt idx="1">
                  <c:v>1.6714733033535532</c:v>
                </c:pt>
                <c:pt idx="2">
                  <c:v>1.2178757094949273</c:v>
                </c:pt>
                <c:pt idx="3">
                  <c:v>0.79750719588418817</c:v>
                </c:pt>
                <c:pt idx="4">
                  <c:v>0.44468582126144574</c:v>
                </c:pt>
                <c:pt idx="5">
                  <c:v>-0.26136476413440751</c:v>
                </c:pt>
                <c:pt idx="6">
                  <c:v>-0.77652878949899629</c:v>
                </c:pt>
                <c:pt idx="7">
                  <c:v>-1.2729656758128873</c:v>
                </c:pt>
              </c:numCache>
            </c:numRef>
          </c:yVal>
        </c:ser>
        <c:axId val="150592128"/>
        <c:axId val="150283008"/>
      </c:scatterChart>
      <c:valAx>
        <c:axId val="150592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ES" sz="1400"/>
                  <a:t>1/T</a:t>
                </a:r>
              </a:p>
            </c:rich>
          </c:tx>
          <c:layout/>
        </c:title>
        <c:numFmt formatCode="0.0000" sourceLinked="1"/>
        <c:tickLblPos val="nextTo"/>
        <c:crossAx val="150283008"/>
        <c:crossesAt val="-1.5"/>
        <c:crossBetween val="midCat"/>
      </c:valAx>
      <c:valAx>
        <c:axId val="150283008"/>
        <c:scaling>
          <c:orientation val="minMax"/>
          <c:min val="-1.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s-ES" sz="1600"/>
                  <a:t>ln µ</a:t>
                </a:r>
              </a:p>
            </c:rich>
          </c:tx>
          <c:layout/>
        </c:title>
        <c:numFmt formatCode="0.00" sourceLinked="0"/>
        <c:tickLblPos val="nextTo"/>
        <c:crossAx val="1505921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9.png"/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542924</xdr:colOff>
      <xdr:row>24</xdr:row>
      <xdr:rowOff>26194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76924" cy="440769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6</xdr:col>
      <xdr:colOff>609600</xdr:colOff>
      <xdr:row>9</xdr:row>
      <xdr:rowOff>114300</xdr:rowOff>
    </xdr:to>
    <xdr:sp macro="" textlink="">
      <xdr:nvSpPr>
        <xdr:cNvPr id="2" name="1 CuadroTexto"/>
        <xdr:cNvSpPr txBox="1"/>
      </xdr:nvSpPr>
      <xdr:spPr>
        <a:xfrm>
          <a:off x="123825" y="66675"/>
          <a:ext cx="5057775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1. Tutueria batean darion uraren abiadura maximoa kalkulatzeko Pitot-en tutua erabiltzen da. Pitot-en tutuaren barneko hodiaren sarrera ura darion tutueriaren ardatz zentralean  kokaturik dago. U formako manometro batek 20 mmHg-ko presio diferentzia dagoela adierazten du. Deskarga koefizientea 1 dela suposatuz, kalkulatu uraren abiadura.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Datua: Merkurioaren dentsitatea 13600 kg/m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66675</xdr:colOff>
      <xdr:row>24</xdr:row>
      <xdr:rowOff>95250</xdr:rowOff>
    </xdr:from>
    <xdr:to>
      <xdr:col>3</xdr:col>
      <xdr:colOff>133350</xdr:colOff>
      <xdr:row>27</xdr:row>
      <xdr:rowOff>152400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077" t="11765" r="5948" b="17647"/>
        <a:stretch>
          <a:fillRect/>
        </a:stretch>
      </xdr:blipFill>
      <xdr:spPr bwMode="auto">
        <a:xfrm>
          <a:off x="828675" y="4667250"/>
          <a:ext cx="2095500" cy="628650"/>
        </a:xfrm>
        <a:prstGeom prst="rect">
          <a:avLst/>
        </a:prstGeom>
        <a:noFill/>
        <a:ln w="38100">
          <a:solidFill>
            <a:srgbClr val="7030A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76199</xdr:rowOff>
    </xdr:from>
    <xdr:to>
      <xdr:col>6</xdr:col>
      <xdr:colOff>619125</xdr:colOff>
      <xdr:row>12</xdr:row>
      <xdr:rowOff>28575</xdr:rowOff>
    </xdr:to>
    <xdr:sp macro="" textlink="">
      <xdr:nvSpPr>
        <xdr:cNvPr id="2" name="1 CuadroTexto"/>
        <xdr:cNvSpPr txBox="1"/>
      </xdr:nvSpPr>
      <xdr:spPr>
        <a:xfrm>
          <a:off x="247650" y="76199"/>
          <a:ext cx="4943475" cy="2238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Arial"/>
            </a:rPr>
            <a:t>2. Elikagaien industria batean lurrun-emaria kalkulatzeko zulozko neurgailu bat diseinatu nahi da. Lurrun-emaria 7,5 cm-ko diametrodun (ID) tutuerian zehar 0,1 kg/s-koa da eta presioa 198,53 kPa-koa.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Arial"/>
            </a:rPr>
            <a:t>Presio diferentzia adierazgarria izateko erabili daitekeen likidoaren dentsitatea kalkula ezazu. Manometroaren (ekipoaren) altuera adierazgarria 1 m-koa kontsideratu daiteke.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Arial"/>
            </a:rPr>
            <a:t>Suposatu: D</a:t>
          </a:r>
          <a:r>
            <a:rPr lang="eu-ES" sz="1050">
              <a:latin typeface="EHUSerif"/>
              <a:ea typeface="Calibri"/>
              <a:cs typeface="Arial"/>
            </a:rPr>
            <a:t>2</a:t>
          </a:r>
          <a:r>
            <a:rPr lang="eu-ES" sz="1200">
              <a:latin typeface="EHUSerif"/>
              <a:ea typeface="Calibri"/>
              <a:cs typeface="Arial"/>
            </a:rPr>
            <a:t>= 6</a:t>
          </a:r>
          <a:r>
            <a:rPr lang="eu-ES" sz="1200" baseline="0">
              <a:latin typeface="EHUSerif"/>
              <a:ea typeface="Calibri"/>
              <a:cs typeface="Arial"/>
            </a:rPr>
            <a:t> cm  eta z</a:t>
          </a:r>
          <a:r>
            <a:rPr lang="eu-ES" sz="1000" baseline="0">
              <a:latin typeface="EHUSerif"/>
              <a:ea typeface="Calibri"/>
              <a:cs typeface="Arial"/>
            </a:rPr>
            <a:t>m</a:t>
          </a:r>
          <a:r>
            <a:rPr lang="eu-ES" sz="1200" baseline="0">
              <a:latin typeface="EHUSerif"/>
              <a:ea typeface="Calibri"/>
              <a:cs typeface="Arial"/>
            </a:rPr>
            <a:t>=0,1 m.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19051</xdr:colOff>
      <xdr:row>26</xdr:row>
      <xdr:rowOff>180975</xdr:rowOff>
    </xdr:from>
    <xdr:to>
      <xdr:col>3</xdr:col>
      <xdr:colOff>314325</xdr:colOff>
      <xdr:row>30</xdr:row>
      <xdr:rowOff>165549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33" t="14815" b="14815"/>
        <a:stretch>
          <a:fillRect/>
        </a:stretch>
      </xdr:blipFill>
      <xdr:spPr bwMode="auto">
        <a:xfrm>
          <a:off x="781051" y="5133975"/>
          <a:ext cx="2143124" cy="746574"/>
        </a:xfrm>
        <a:prstGeom prst="rect">
          <a:avLst/>
        </a:prstGeom>
        <a:noFill/>
        <a:ln w="41275">
          <a:solidFill>
            <a:srgbClr val="7030A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42</xdr:row>
      <xdr:rowOff>152401</xdr:rowOff>
    </xdr:from>
    <xdr:to>
      <xdr:col>3</xdr:col>
      <xdr:colOff>685800</xdr:colOff>
      <xdr:row>45</xdr:row>
      <xdr:rowOff>57151</xdr:rowOff>
    </xdr:to>
    <xdr:sp macro="" textlink="">
      <xdr:nvSpPr>
        <xdr:cNvPr id="4" name="3 CuadroTexto"/>
        <xdr:cNvSpPr txBox="1"/>
      </xdr:nvSpPr>
      <xdr:spPr>
        <a:xfrm>
          <a:off x="790575" y="8153401"/>
          <a:ext cx="25050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Dentsitate</a:t>
          </a:r>
          <a:r>
            <a:rPr lang="es-ES" sz="1100" baseline="0">
              <a:latin typeface="EHUSerif" pitchFamily="50"/>
            </a:rPr>
            <a:t> hori olio arinak erabiliz lortu daiteke (850 kg/m</a:t>
          </a:r>
          <a:r>
            <a:rPr lang="es-ES" sz="1100" baseline="30000">
              <a:latin typeface="EHUSerif" pitchFamily="50"/>
            </a:rPr>
            <a:t>3</a:t>
          </a:r>
          <a:r>
            <a:rPr lang="es-ES" sz="1100" baseline="0">
              <a:latin typeface="EHUSerif" pitchFamily="50"/>
            </a:rPr>
            <a:t>)</a:t>
          </a:r>
          <a:endParaRPr lang="es-ES" sz="1100">
            <a:latin typeface="EHUSerif" pitchFamily="5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95249</xdr:rowOff>
    </xdr:from>
    <xdr:to>
      <xdr:col>7</xdr:col>
      <xdr:colOff>114300</xdr:colOff>
      <xdr:row>15</xdr:row>
      <xdr:rowOff>28575</xdr:rowOff>
    </xdr:to>
    <xdr:sp macro="" textlink="">
      <xdr:nvSpPr>
        <xdr:cNvPr id="2" name="1 CuadroTexto"/>
        <xdr:cNvSpPr txBox="1"/>
      </xdr:nvSpPr>
      <xdr:spPr>
        <a:xfrm>
          <a:off x="304800" y="95249"/>
          <a:ext cx="5143500" cy="2790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3. Eztiaren  likatasuna 30 ºC-tan neurtzeko tutu kapilarreko likatasun neurgailu bat erabili da. Tutueriaren erradioa 2,5 cm-koa da eta luzeera 25 cm-koa. Hurrengo datuak lortu dira.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u-ES" sz="1200">
            <a:latin typeface="EHUSerif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u-ES" sz="1200">
            <a:latin typeface="EHUSerif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u-ES" sz="1200">
            <a:latin typeface="EHUSerif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u-ES" sz="1200">
            <a:latin typeface="EHUSerif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u-ES" sz="1200">
            <a:latin typeface="EHUSerif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Kalkulatu eztiaren likatasuna.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3</xdr:col>
      <xdr:colOff>95250</xdr:colOff>
      <xdr:row>4</xdr:row>
      <xdr:rowOff>76197</xdr:rowOff>
    </xdr:from>
    <xdr:to>
      <xdr:col>5</xdr:col>
      <xdr:colOff>714375</xdr:colOff>
      <xdr:row>13</xdr:row>
      <xdr:rowOff>66674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 l="36222" r="33449" b="16770"/>
        <a:stretch>
          <a:fillRect/>
        </a:stretch>
      </xdr:blipFill>
      <xdr:spPr bwMode="auto">
        <a:xfrm>
          <a:off x="2381250" y="838197"/>
          <a:ext cx="2143125" cy="1704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114300</xdr:rowOff>
    </xdr:from>
    <xdr:to>
      <xdr:col>6</xdr:col>
      <xdr:colOff>628650</xdr:colOff>
      <xdr:row>14</xdr:row>
      <xdr:rowOff>9525</xdr:rowOff>
    </xdr:to>
    <xdr:sp macro="" textlink="">
      <xdr:nvSpPr>
        <xdr:cNvPr id="2" name="1 CuadroTexto"/>
        <xdr:cNvSpPr txBox="1"/>
      </xdr:nvSpPr>
      <xdr:spPr>
        <a:xfrm>
          <a:off x="476250" y="114300"/>
          <a:ext cx="4724400" cy="2562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100">
              <a:latin typeface="EHUSerif"/>
              <a:ea typeface="Calibri"/>
              <a:cs typeface="Times New Roman"/>
            </a:rPr>
            <a:t>4</a:t>
          </a:r>
          <a:r>
            <a:rPr lang="eu-ES" sz="1200">
              <a:latin typeface="EHUSerif"/>
              <a:ea typeface="Calibri"/>
              <a:cs typeface="Times New Roman"/>
            </a:rPr>
            <a:t>. Likido baten likatasuna neurtzeko neurgailu birakari bat erabili da, 1cm-ko erradioa eta 6 cm-ko luzera dituena.  30 ºC-tan neurtzeko tutu kapilarreko likatasun neurgailu bat erabili da. Biratze abiadura desberdinetan jasotako neurketak hurrengoak dira. Kalkulatu likatasuna.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2</xdr:col>
      <xdr:colOff>133349</xdr:colOff>
      <xdr:row>6</xdr:row>
      <xdr:rowOff>104774</xdr:rowOff>
    </xdr:from>
    <xdr:to>
      <xdr:col>5</xdr:col>
      <xdr:colOff>28574</xdr:colOff>
      <xdr:row>12</xdr:row>
      <xdr:rowOff>190499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 b="11360"/>
        <a:stretch>
          <a:fillRect/>
        </a:stretch>
      </xdr:blipFill>
      <xdr:spPr bwMode="auto">
        <a:xfrm>
          <a:off x="1657349" y="1247774"/>
          <a:ext cx="2181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31</xdr:row>
      <xdr:rowOff>0</xdr:rowOff>
    </xdr:from>
    <xdr:to>
      <xdr:col>2</xdr:col>
      <xdr:colOff>704851</xdr:colOff>
      <xdr:row>34</xdr:row>
      <xdr:rowOff>107813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1" y="5905500"/>
          <a:ext cx="1466850" cy="679313"/>
        </a:xfrm>
        <a:prstGeom prst="rect">
          <a:avLst/>
        </a:prstGeom>
        <a:noFill/>
        <a:ln w="41275">
          <a:solidFill>
            <a:srgbClr val="7030A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76200</xdr:rowOff>
    </xdr:from>
    <xdr:to>
      <xdr:col>7</xdr:col>
      <xdr:colOff>47624</xdr:colOff>
      <xdr:row>17</xdr:row>
      <xdr:rowOff>0</xdr:rowOff>
    </xdr:to>
    <xdr:sp macro="" textlink="">
      <xdr:nvSpPr>
        <xdr:cNvPr id="2" name="1 CuadroTexto"/>
        <xdr:cNvSpPr txBox="1"/>
      </xdr:nvSpPr>
      <xdr:spPr>
        <a:xfrm>
          <a:off x="323849" y="76200"/>
          <a:ext cx="505777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latin typeface="EHUSerif"/>
              <a:ea typeface="Calibri"/>
              <a:cs typeface="Times New Roman"/>
            </a:rPr>
            <a:t>5. Vitati eta Rao (1984)-ko laranja zuku kontzentratuaren likatasunaren balio desberdinak neurtu zituzten 100 s</a:t>
          </a:r>
          <a:r>
            <a:rPr lang="eu-ES" sz="1200" baseline="30000">
              <a:latin typeface="EHUSerif"/>
              <a:ea typeface="Calibri"/>
              <a:cs typeface="Times New Roman"/>
            </a:rPr>
            <a:t>-1</a:t>
          </a:r>
          <a:r>
            <a:rPr lang="eu-ES" sz="1200">
              <a:latin typeface="EHUSerif"/>
              <a:ea typeface="Calibri"/>
              <a:cs typeface="Times New Roman"/>
            </a:rPr>
            <a:t>-ko abiaduran eta tenperatura desberdinetan. Kalkulatu aktibazio energia eta faktore aurre esponentziala. Kalkulatu likatasuna 5 ºC-tan. </a:t>
          </a:r>
          <a:endParaRPr lang="es-ES" sz="1200"/>
        </a:p>
      </xdr:txBody>
    </xdr:sp>
    <xdr:clientData/>
  </xdr:twoCellAnchor>
  <xdr:twoCellAnchor editAs="oneCell">
    <xdr:from>
      <xdr:col>1</xdr:col>
      <xdr:colOff>638175</xdr:colOff>
      <xdr:row>5</xdr:row>
      <xdr:rowOff>47625</xdr:rowOff>
    </xdr:from>
    <xdr:to>
      <xdr:col>5</xdr:col>
      <xdr:colOff>438150</xdr:colOff>
      <xdr:row>15</xdr:row>
      <xdr:rowOff>152400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1000125"/>
          <a:ext cx="3286125" cy="2009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3</xdr:col>
      <xdr:colOff>304800</xdr:colOff>
      <xdr:row>41</xdr:row>
      <xdr:rowOff>24869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235" t="22658"/>
        <a:stretch>
          <a:fillRect/>
        </a:stretch>
      </xdr:blipFill>
      <xdr:spPr bwMode="auto">
        <a:xfrm>
          <a:off x="762000" y="7048500"/>
          <a:ext cx="2266950" cy="786869"/>
        </a:xfrm>
        <a:prstGeom prst="rect">
          <a:avLst/>
        </a:prstGeom>
        <a:noFill/>
        <a:ln w="47625">
          <a:solidFill>
            <a:srgbClr val="7030A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56</xdr:row>
      <xdr:rowOff>142875</xdr:rowOff>
    </xdr:from>
    <xdr:to>
      <xdr:col>6</xdr:col>
      <xdr:colOff>628650</xdr:colOff>
      <xdr:row>72</xdr:row>
      <xdr:rowOff>142875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180975</xdr:colOff>
      <xdr:row>78</xdr:row>
      <xdr:rowOff>38100</xdr:rowOff>
    </xdr:from>
    <xdr:to>
      <xdr:col>3</xdr:col>
      <xdr:colOff>628650</xdr:colOff>
      <xdr:row>78</xdr:row>
      <xdr:rowOff>123825</xdr:rowOff>
    </xdr:to>
    <xdr:sp macro="" textlink="">
      <xdr:nvSpPr>
        <xdr:cNvPr id="10" name="9 Flecha derecha"/>
        <xdr:cNvSpPr/>
      </xdr:nvSpPr>
      <xdr:spPr>
        <a:xfrm>
          <a:off x="2905125" y="14897100"/>
          <a:ext cx="4476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133350</xdr:colOff>
      <xdr:row>74</xdr:row>
      <xdr:rowOff>57150</xdr:rowOff>
    </xdr:from>
    <xdr:to>
      <xdr:col>3</xdr:col>
      <xdr:colOff>581025</xdr:colOff>
      <xdr:row>74</xdr:row>
      <xdr:rowOff>142875</xdr:rowOff>
    </xdr:to>
    <xdr:sp macro="" textlink="">
      <xdr:nvSpPr>
        <xdr:cNvPr id="11" name="10 Flecha derecha"/>
        <xdr:cNvSpPr/>
      </xdr:nvSpPr>
      <xdr:spPr>
        <a:xfrm>
          <a:off x="2857500" y="14154150"/>
          <a:ext cx="4476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3</xdr:col>
      <xdr:colOff>304800</xdr:colOff>
      <xdr:row>87</xdr:row>
      <xdr:rowOff>24869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235" t="22658"/>
        <a:stretch>
          <a:fillRect/>
        </a:stretch>
      </xdr:blipFill>
      <xdr:spPr bwMode="auto">
        <a:xfrm>
          <a:off x="762000" y="15811500"/>
          <a:ext cx="2266950" cy="786869"/>
        </a:xfrm>
        <a:prstGeom prst="rect">
          <a:avLst/>
        </a:prstGeom>
        <a:noFill/>
        <a:ln w="47625">
          <a:solidFill>
            <a:srgbClr val="7030A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J16" sqref="J1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2:C30"/>
  <sheetViews>
    <sheetView topLeftCell="A4" workbookViewId="0">
      <selection activeCell="B30" sqref="B30:C30"/>
    </sheetView>
  </sheetViews>
  <sheetFormatPr baseColWidth="10" defaultRowHeight="15"/>
  <cols>
    <col min="2" max="2" width="19" customWidth="1"/>
  </cols>
  <sheetData>
    <row r="12" spans="2:3">
      <c r="B12" s="1" t="s">
        <v>0</v>
      </c>
    </row>
    <row r="14" spans="2:3">
      <c r="B14" t="s">
        <v>2</v>
      </c>
      <c r="C14">
        <v>0.02</v>
      </c>
    </row>
    <row r="15" spans="2:3">
      <c r="B15" t="s">
        <v>1</v>
      </c>
      <c r="C15">
        <v>1</v>
      </c>
    </row>
    <row r="17" spans="2:3">
      <c r="B17" t="s">
        <v>3</v>
      </c>
    </row>
    <row r="18" spans="2:3">
      <c r="B18" t="s">
        <v>5</v>
      </c>
      <c r="C18">
        <v>13600</v>
      </c>
    </row>
    <row r="19" spans="2:3">
      <c r="B19" t="s">
        <v>4</v>
      </c>
      <c r="C19">
        <v>998</v>
      </c>
    </row>
    <row r="22" spans="2:3">
      <c r="B22" s="2" t="s">
        <v>6</v>
      </c>
    </row>
    <row r="24" spans="2:3">
      <c r="B24" t="s">
        <v>7</v>
      </c>
    </row>
    <row r="30" spans="2:3">
      <c r="B30" s="4" t="s">
        <v>8</v>
      </c>
      <c r="C30" s="6">
        <f>C15*(((2*9.8)/C19)*(C18-C19)*C14)^0.5</f>
        <v>2.2248334246714001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4:D42"/>
  <sheetViews>
    <sheetView topLeftCell="A25" workbookViewId="0">
      <selection activeCell="B55" sqref="B55"/>
    </sheetView>
  </sheetViews>
  <sheetFormatPr baseColWidth="10" defaultRowHeight="15"/>
  <cols>
    <col min="2" max="2" width="16.28515625" customWidth="1"/>
  </cols>
  <sheetData>
    <row r="14" spans="2:3">
      <c r="B14" s="1" t="s">
        <v>0</v>
      </c>
    </row>
    <row r="16" spans="2:3">
      <c r="B16" t="s">
        <v>9</v>
      </c>
      <c r="C16">
        <v>7.4999999999999997E-2</v>
      </c>
    </row>
    <row r="17" spans="2:4">
      <c r="B17" t="s">
        <v>10</v>
      </c>
      <c r="C17">
        <v>0.1</v>
      </c>
    </row>
    <row r="18" spans="2:4">
      <c r="B18" t="s">
        <v>11</v>
      </c>
      <c r="C18">
        <v>198.53</v>
      </c>
    </row>
    <row r="19" spans="2:4">
      <c r="B19" t="s">
        <v>15</v>
      </c>
      <c r="C19">
        <v>1.1200000000000001</v>
      </c>
      <c r="D19" t="s">
        <v>16</v>
      </c>
    </row>
    <row r="21" spans="2:4">
      <c r="B21" t="s">
        <v>12</v>
      </c>
      <c r="C21">
        <v>0.06</v>
      </c>
    </row>
    <row r="22" spans="2:4">
      <c r="B22" t="s">
        <v>13</v>
      </c>
      <c r="C22">
        <v>0.1</v>
      </c>
    </row>
    <row r="24" spans="2:4">
      <c r="B24" s="2" t="s">
        <v>6</v>
      </c>
    </row>
    <row r="26" spans="2:4">
      <c r="B26" t="s">
        <v>14</v>
      </c>
    </row>
    <row r="33" spans="2:3">
      <c r="B33" t="s">
        <v>8</v>
      </c>
      <c r="C33" s="3">
        <f>C17*4/(C19*PI()*C21^2)</f>
        <v>31.578361724582408</v>
      </c>
    </row>
    <row r="35" spans="2:3">
      <c r="B35" t="s">
        <v>1</v>
      </c>
      <c r="C35">
        <v>0.61</v>
      </c>
    </row>
    <row r="37" spans="2:3">
      <c r="B37" t="s">
        <v>20</v>
      </c>
    </row>
    <row r="39" spans="2:3">
      <c r="B39" s="4" t="s">
        <v>17</v>
      </c>
      <c r="C39" s="5">
        <v>905.24363871399794</v>
      </c>
    </row>
    <row r="41" spans="2:3">
      <c r="B41" t="s">
        <v>18</v>
      </c>
      <c r="C41" s="3">
        <f>$C$35*(((2*9.8*(C39/$C$19-1)*C22))/(1-(C21^4/C16^4)))^0.5</f>
        <v>31.578361859609323</v>
      </c>
    </row>
    <row r="42" spans="2:3">
      <c r="B42" t="s">
        <v>19</v>
      </c>
      <c r="C42" s="3">
        <f>C33-C41</f>
        <v>-1.3502691587063964E-7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8:D50"/>
  <sheetViews>
    <sheetView topLeftCell="A28" workbookViewId="0">
      <selection activeCell="E55" sqref="E55"/>
    </sheetView>
  </sheetViews>
  <sheetFormatPr baseColWidth="10" defaultRowHeight="15"/>
  <sheetData>
    <row r="18" spans="2:3">
      <c r="B18" s="1" t="s">
        <v>0</v>
      </c>
    </row>
    <row r="20" spans="2:3">
      <c r="B20" t="s">
        <v>21</v>
      </c>
      <c r="C20">
        <v>2.5000000000000001E-2</v>
      </c>
    </row>
    <row r="21" spans="2:3">
      <c r="B21" t="s">
        <v>22</v>
      </c>
      <c r="C21">
        <v>0.25</v>
      </c>
    </row>
    <row r="23" spans="2:3" ht="17.25">
      <c r="B23" s="12" t="s">
        <v>23</v>
      </c>
      <c r="C23" s="13" t="s">
        <v>24</v>
      </c>
    </row>
    <row r="24" spans="2:3">
      <c r="B24" s="7">
        <v>10</v>
      </c>
      <c r="C24" s="8">
        <v>1.2500000000000001E-6</v>
      </c>
    </row>
    <row r="25" spans="2:3">
      <c r="B25" s="7">
        <v>12.5</v>
      </c>
      <c r="C25" s="8">
        <v>1.55E-6</v>
      </c>
    </row>
    <row r="26" spans="2:3">
      <c r="B26" s="7">
        <v>15</v>
      </c>
      <c r="C26" s="8">
        <v>1.7999999999999999E-6</v>
      </c>
    </row>
    <row r="27" spans="2:3">
      <c r="B27" s="7">
        <v>17.5</v>
      </c>
      <c r="C27" s="8">
        <v>2.0499999999999999E-6</v>
      </c>
    </row>
    <row r="28" spans="2:3">
      <c r="B28" s="7">
        <v>20</v>
      </c>
      <c r="C28" s="8">
        <v>2.5500000000000001E-6</v>
      </c>
    </row>
    <row r="30" spans="2:3">
      <c r="B30" s="2" t="s">
        <v>6</v>
      </c>
    </row>
    <row r="32" spans="2:3">
      <c r="B32" t="s">
        <v>25</v>
      </c>
    </row>
    <row r="34" spans="2:4">
      <c r="B34" t="s">
        <v>26</v>
      </c>
    </row>
    <row r="41" spans="2:4" ht="17.25">
      <c r="B41" s="12" t="s">
        <v>23</v>
      </c>
      <c r="C41" s="13" t="s">
        <v>24</v>
      </c>
      <c r="D41" s="10" t="s">
        <v>27</v>
      </c>
    </row>
    <row r="42" spans="2:4">
      <c r="B42" s="7">
        <v>10</v>
      </c>
      <c r="C42" s="8">
        <v>1.2500000000000001E-6</v>
      </c>
      <c r="D42" s="14">
        <f>PI()*B42*$C$20^4/(8*$C$21*C42)</f>
        <v>4.9087385212340537</v>
      </c>
    </row>
    <row r="43" spans="2:4">
      <c r="B43" s="7">
        <v>12.5</v>
      </c>
      <c r="C43" s="8">
        <v>1.55E-6</v>
      </c>
      <c r="D43" s="14">
        <f t="shared" ref="D43:D46" si="0">PI()*B43*$C$20^4/(8*$C$21*C43)</f>
        <v>4.9483251222117488</v>
      </c>
    </row>
    <row r="44" spans="2:4">
      <c r="B44" s="7">
        <v>15</v>
      </c>
      <c r="C44" s="8">
        <v>1.7999999999999999E-6</v>
      </c>
      <c r="D44" s="14">
        <f t="shared" si="0"/>
        <v>5.1132692929521397</v>
      </c>
    </row>
    <row r="45" spans="2:4">
      <c r="B45" s="7">
        <v>17.5</v>
      </c>
      <c r="C45" s="8">
        <v>2.0499999999999999E-6</v>
      </c>
      <c r="D45" s="14">
        <f t="shared" si="0"/>
        <v>5.2379831781460942</v>
      </c>
    </row>
    <row r="46" spans="2:4">
      <c r="B46" s="7">
        <v>20</v>
      </c>
      <c r="C46" s="8">
        <v>2.5500000000000001E-6</v>
      </c>
      <c r="D46" s="14">
        <f t="shared" si="0"/>
        <v>4.8124887463078956</v>
      </c>
    </row>
    <row r="48" spans="2:4">
      <c r="B48" t="s">
        <v>28</v>
      </c>
    </row>
    <row r="50" spans="2:3">
      <c r="B50" s="15" t="s">
        <v>27</v>
      </c>
      <c r="C50" s="16">
        <f>SUM(D42:D46)/5</f>
        <v>5.0041609721703866</v>
      </c>
    </row>
  </sheetData>
  <pageMargins left="0.7" right="0.7" top="0.75" bottom="0.75" header="0.3" footer="0.3"/>
  <drawing r:id="rId1"/>
  <legacyDrawing r:id="rId2"/>
  <oleObjects>
    <oleObject progId="Equation.3" shapeId="204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7:D46"/>
  <sheetViews>
    <sheetView tabSelected="1" workbookViewId="0">
      <selection activeCell="I16" sqref="I16"/>
    </sheetView>
  </sheetViews>
  <sheetFormatPr baseColWidth="10" defaultRowHeight="15"/>
  <sheetData>
    <row r="17" spans="2:3">
      <c r="B17" s="17" t="s">
        <v>0</v>
      </c>
    </row>
    <row r="19" spans="2:3">
      <c r="B19" t="s">
        <v>29</v>
      </c>
      <c r="C19">
        <v>0.01</v>
      </c>
    </row>
    <row r="20" spans="2:3">
      <c r="B20" t="s">
        <v>22</v>
      </c>
      <c r="C20">
        <v>0.06</v>
      </c>
    </row>
    <row r="22" spans="2:3">
      <c r="B22" s="18" t="s">
        <v>30</v>
      </c>
      <c r="C22" s="19" t="s">
        <v>31</v>
      </c>
    </row>
    <row r="23" spans="2:3">
      <c r="B23" s="7">
        <v>3</v>
      </c>
      <c r="C23" s="8">
        <v>1.2E-5</v>
      </c>
    </row>
    <row r="24" spans="2:3">
      <c r="B24" s="7">
        <v>6</v>
      </c>
      <c r="C24" s="8">
        <v>2.3E-5</v>
      </c>
    </row>
    <row r="25" spans="2:3">
      <c r="B25" s="7">
        <v>9</v>
      </c>
      <c r="C25" s="8">
        <v>3.6999999999999998E-5</v>
      </c>
    </row>
    <row r="26" spans="2:3">
      <c r="B26" s="7">
        <v>12</v>
      </c>
      <c r="C26" s="8">
        <v>5.0000000000000002E-5</v>
      </c>
    </row>
    <row r="28" spans="2:3">
      <c r="B28" s="2" t="s">
        <v>6</v>
      </c>
    </row>
    <row r="30" spans="2:3">
      <c r="B30" t="s">
        <v>32</v>
      </c>
    </row>
    <row r="36" spans="2:4">
      <c r="B36" t="s">
        <v>35</v>
      </c>
    </row>
    <row r="38" spans="2:4">
      <c r="B38" s="18" t="s">
        <v>34</v>
      </c>
      <c r="C38" s="19" t="s">
        <v>31</v>
      </c>
      <c r="D38" s="9" t="s">
        <v>33</v>
      </c>
    </row>
    <row r="39" spans="2:4">
      <c r="B39" s="7">
        <f>B23/60</f>
        <v>0.05</v>
      </c>
      <c r="C39" s="8">
        <v>1.2E-5</v>
      </c>
      <c r="D39" s="20">
        <f>C39/(8*PI()^2*B39*$C$20*$C$19^2)</f>
        <v>0.50660591821168888</v>
      </c>
    </row>
    <row r="40" spans="2:4">
      <c r="B40" s="7">
        <f t="shared" ref="B40:B42" si="0">B24/60</f>
        <v>0.1</v>
      </c>
      <c r="C40" s="8">
        <v>2.3E-5</v>
      </c>
      <c r="D40" s="20">
        <f t="shared" ref="D40:D42" si="1">C40/(8*PI()^2*B40*$C$20*$C$19^2)</f>
        <v>0.48549733828620178</v>
      </c>
    </row>
    <row r="41" spans="2:4">
      <c r="B41" s="7">
        <f t="shared" si="0"/>
        <v>0.15</v>
      </c>
      <c r="C41" s="8">
        <v>3.6999999999999998E-5</v>
      </c>
      <c r="D41" s="20">
        <f t="shared" si="1"/>
        <v>0.52067830482868027</v>
      </c>
    </row>
    <row r="42" spans="2:4">
      <c r="B42" s="7">
        <f t="shared" si="0"/>
        <v>0.2</v>
      </c>
      <c r="C42" s="8">
        <v>5.0000000000000002E-5</v>
      </c>
      <c r="D42" s="20">
        <f t="shared" si="1"/>
        <v>0.52771449813717586</v>
      </c>
    </row>
    <row r="44" spans="2:4">
      <c r="B44" t="s">
        <v>28</v>
      </c>
    </row>
    <row r="46" spans="2:4">
      <c r="B46" s="15" t="s">
        <v>33</v>
      </c>
      <c r="C46" s="21">
        <f>SUM(D39:D42)/4</f>
        <v>0.51012401486593673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9:F89"/>
  <sheetViews>
    <sheetView topLeftCell="A58" workbookViewId="0">
      <selection activeCell="K78" sqref="K78"/>
    </sheetView>
  </sheetViews>
  <sheetFormatPr baseColWidth="10" defaultRowHeight="15"/>
  <cols>
    <col min="2" max="2" width="18" customWidth="1"/>
    <col min="6" max="6" width="12" bestFit="1" customWidth="1"/>
  </cols>
  <sheetData>
    <row r="19" spans="2:3">
      <c r="B19" s="1" t="s">
        <v>0</v>
      </c>
    </row>
    <row r="21" spans="2:3">
      <c r="B21" t="s">
        <v>36</v>
      </c>
      <c r="C21">
        <v>1.9871700000000001</v>
      </c>
    </row>
    <row r="23" spans="2:3">
      <c r="B23" s="11" t="s">
        <v>37</v>
      </c>
      <c r="C23" s="10" t="s">
        <v>33</v>
      </c>
    </row>
    <row r="24" spans="2:3">
      <c r="B24" s="7">
        <v>-18.8</v>
      </c>
      <c r="C24" s="7">
        <v>8.3699999999999992</v>
      </c>
    </row>
    <row r="25" spans="2:3">
      <c r="B25" s="7">
        <v>-14.5</v>
      </c>
      <c r="C25" s="7">
        <v>5.32</v>
      </c>
    </row>
    <row r="26" spans="2:3">
      <c r="B26" s="7">
        <v>-9.9</v>
      </c>
      <c r="C26" s="7">
        <v>3.38</v>
      </c>
    </row>
    <row r="27" spans="2:3">
      <c r="B27" s="7">
        <v>-5.4</v>
      </c>
      <c r="C27" s="7">
        <v>2.2200000000000002</v>
      </c>
    </row>
    <row r="28" spans="2:3">
      <c r="B28" s="7">
        <v>-0.8</v>
      </c>
      <c r="C28" s="7">
        <v>1.56</v>
      </c>
    </row>
    <row r="29" spans="2:3">
      <c r="B29" s="7">
        <v>9.5</v>
      </c>
      <c r="C29" s="7">
        <v>0.77</v>
      </c>
    </row>
    <row r="30" spans="2:3">
      <c r="B30" s="7">
        <v>19.399999999999999</v>
      </c>
      <c r="C30" s="7">
        <v>0.46</v>
      </c>
    </row>
    <row r="31" spans="2:3">
      <c r="B31" s="7">
        <v>29.2</v>
      </c>
      <c r="C31" s="7">
        <v>0.28000000000000003</v>
      </c>
    </row>
    <row r="34" spans="2:6">
      <c r="B34" t="s">
        <v>6</v>
      </c>
    </row>
    <row r="36" spans="2:6">
      <c r="B36" t="s">
        <v>38</v>
      </c>
    </row>
    <row r="43" spans="2:6">
      <c r="B43" t="s">
        <v>39</v>
      </c>
    </row>
    <row r="45" spans="2:6">
      <c r="B45" s="11" t="s">
        <v>37</v>
      </c>
      <c r="C45" s="7" t="s">
        <v>40</v>
      </c>
      <c r="D45" s="10" t="s">
        <v>33</v>
      </c>
      <c r="E45" s="22" t="s">
        <v>41</v>
      </c>
      <c r="F45" s="23" t="s">
        <v>42</v>
      </c>
    </row>
    <row r="46" spans="2:6">
      <c r="B46" s="7">
        <v>-18.8</v>
      </c>
      <c r="C46" s="7">
        <f>B46+273</f>
        <v>254.2</v>
      </c>
      <c r="D46" s="7">
        <v>8.3699999999999992</v>
      </c>
      <c r="E46" s="24">
        <f>1/C46</f>
        <v>3.9339103068450039E-3</v>
      </c>
      <c r="F46" s="25">
        <f>LN(D46)</f>
        <v>2.124653884501384</v>
      </c>
    </row>
    <row r="47" spans="2:6">
      <c r="B47" s="7">
        <v>-14.5</v>
      </c>
      <c r="C47" s="7">
        <f t="shared" ref="C47:C53" si="0">B47+273</f>
        <v>258.5</v>
      </c>
      <c r="D47" s="7">
        <v>5.32</v>
      </c>
      <c r="E47" s="24">
        <f t="shared" ref="E47:E53" si="1">1/C47</f>
        <v>3.8684719535783366E-3</v>
      </c>
      <c r="F47" s="25">
        <f t="shared" ref="F47:F53" si="2">LN(D47)</f>
        <v>1.6714733033535532</v>
      </c>
    </row>
    <row r="48" spans="2:6">
      <c r="B48" s="7">
        <v>-9.9</v>
      </c>
      <c r="C48" s="7">
        <f t="shared" si="0"/>
        <v>263.10000000000002</v>
      </c>
      <c r="D48" s="7">
        <v>3.38</v>
      </c>
      <c r="E48" s="24">
        <f t="shared" si="1"/>
        <v>3.8008361839604711E-3</v>
      </c>
      <c r="F48" s="25">
        <f t="shared" si="2"/>
        <v>1.2178757094949273</v>
      </c>
    </row>
    <row r="49" spans="2:6">
      <c r="B49" s="7">
        <v>-5.4</v>
      </c>
      <c r="C49" s="7">
        <f t="shared" si="0"/>
        <v>267.60000000000002</v>
      </c>
      <c r="D49" s="7">
        <v>2.2200000000000002</v>
      </c>
      <c r="E49" s="24">
        <f t="shared" si="1"/>
        <v>3.7369207772795215E-3</v>
      </c>
      <c r="F49" s="25">
        <f t="shared" si="2"/>
        <v>0.79750719588418817</v>
      </c>
    </row>
    <row r="50" spans="2:6">
      <c r="B50" s="7">
        <v>-0.8</v>
      </c>
      <c r="C50" s="7">
        <f t="shared" si="0"/>
        <v>272.2</v>
      </c>
      <c r="D50" s="7">
        <v>1.56</v>
      </c>
      <c r="E50" s="24">
        <f t="shared" si="1"/>
        <v>3.6737692872887582E-3</v>
      </c>
      <c r="F50" s="25">
        <f t="shared" si="2"/>
        <v>0.44468582126144574</v>
      </c>
    </row>
    <row r="51" spans="2:6">
      <c r="B51" s="7">
        <v>9.5</v>
      </c>
      <c r="C51" s="7">
        <f t="shared" si="0"/>
        <v>282.5</v>
      </c>
      <c r="D51" s="7">
        <v>0.77</v>
      </c>
      <c r="E51" s="24">
        <f t="shared" si="1"/>
        <v>3.5398230088495575E-3</v>
      </c>
      <c r="F51" s="25">
        <f t="shared" si="2"/>
        <v>-0.26136476413440751</v>
      </c>
    </row>
    <row r="52" spans="2:6">
      <c r="B52" s="7">
        <v>19.399999999999999</v>
      </c>
      <c r="C52" s="7">
        <f t="shared" si="0"/>
        <v>292.39999999999998</v>
      </c>
      <c r="D52" s="7">
        <v>0.46</v>
      </c>
      <c r="E52" s="24">
        <f t="shared" si="1"/>
        <v>3.4199726402188786E-3</v>
      </c>
      <c r="F52" s="25">
        <f t="shared" si="2"/>
        <v>-0.77652878949899629</v>
      </c>
    </row>
    <row r="53" spans="2:6">
      <c r="B53" s="7">
        <v>29.2</v>
      </c>
      <c r="C53" s="7">
        <f t="shared" si="0"/>
        <v>302.2</v>
      </c>
      <c r="D53" s="7">
        <v>0.28000000000000003</v>
      </c>
      <c r="E53" s="26">
        <f t="shared" si="1"/>
        <v>3.3090668431502318E-3</v>
      </c>
      <c r="F53" s="27">
        <f t="shared" si="2"/>
        <v>-1.2729656758128873</v>
      </c>
    </row>
    <row r="56" spans="2:6">
      <c r="B56" t="s">
        <v>43</v>
      </c>
    </row>
    <row r="75" spans="2:6">
      <c r="B75" t="s">
        <v>44</v>
      </c>
      <c r="C75">
        <v>5395.7</v>
      </c>
      <c r="E75" t="s">
        <v>49</v>
      </c>
      <c r="F75">
        <v>5395.7</v>
      </c>
    </row>
    <row r="76" spans="2:6">
      <c r="E76" s="4" t="s">
        <v>48</v>
      </c>
      <c r="F76" s="28">
        <f>F75*$C$21</f>
        <v>10722.173169</v>
      </c>
    </row>
    <row r="79" spans="2:6">
      <c r="B79" t="s">
        <v>45</v>
      </c>
      <c r="C79">
        <v>-19.257000000000001</v>
      </c>
      <c r="E79" t="s">
        <v>46</v>
      </c>
      <c r="F79">
        <v>-19.257000000000001</v>
      </c>
    </row>
    <row r="80" spans="2:6">
      <c r="E80" s="4" t="s">
        <v>47</v>
      </c>
      <c r="F80" s="29">
        <f>EXP(F79)</f>
        <v>4.3330246729896118E-9</v>
      </c>
    </row>
    <row r="82" spans="2:6">
      <c r="B82" t="s">
        <v>50</v>
      </c>
    </row>
    <row r="85" spans="2:6">
      <c r="E85" t="s">
        <v>37</v>
      </c>
      <c r="F85">
        <v>5</v>
      </c>
    </row>
    <row r="86" spans="2:6">
      <c r="E86" t="s">
        <v>40</v>
      </c>
      <c r="F86">
        <f>F85+273</f>
        <v>278</v>
      </c>
    </row>
    <row r="89" spans="2:6">
      <c r="B89" s="30" t="s">
        <v>33</v>
      </c>
      <c r="C89" s="6">
        <f>EXP(LN(F80)+F76/(C21*F86))</f>
        <v>1.1641518612087385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UPV-EHU OCW-2017</vt:lpstr>
      <vt:lpstr>1</vt:lpstr>
      <vt:lpstr>2</vt:lpstr>
      <vt:lpstr>3</vt:lpstr>
      <vt:lpstr>4</vt:lpstr>
      <vt:lpstr>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Joseba</dc:creator>
  <cp:lastModifiedBy>Instalaciones</cp:lastModifiedBy>
  <cp:lastPrinted>2017-03-04T11:50:41Z</cp:lastPrinted>
  <dcterms:created xsi:type="dcterms:W3CDTF">2017-03-04T10:43:11Z</dcterms:created>
  <dcterms:modified xsi:type="dcterms:W3CDTF">2017-03-07T10:19:56Z</dcterms:modified>
</cp:coreProperties>
</file>