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UPV-EHU OCW-2017" sheetId="8" r:id="rId1"/>
    <sheet name="1" sheetId="3" r:id="rId2"/>
    <sheet name="2" sheetId="4" r:id="rId3"/>
    <sheet name="3" sheetId="5" r:id="rId4"/>
    <sheet name="4" sheetId="6" r:id="rId5"/>
    <sheet name="5" sheetId="7" r:id="rId6"/>
  </sheets>
  <definedNames>
    <definedName name="solver_adj" localSheetId="5" hidden="1">'5'!$B$85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'5'!$G$87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3</definedName>
    <definedName name="solver_val" localSheetId="5" hidden="1">0</definedName>
  </definedNames>
  <calcPr calcId="125725"/>
</workbook>
</file>

<file path=xl/calcChain.xml><?xml version="1.0" encoding="utf-8"?>
<calcChain xmlns="http://schemas.openxmlformats.org/spreadsheetml/2006/main">
  <c r="C89" i="7"/>
  <c r="E85"/>
  <c r="C85"/>
  <c r="D85" s="1"/>
  <c r="F85" l="1"/>
  <c r="G85" s="1"/>
  <c r="G87" s="1"/>
  <c r="C80" l="1"/>
  <c r="C78"/>
  <c r="C76"/>
  <c r="C70"/>
  <c r="C67"/>
  <c r="C60"/>
  <c r="C56"/>
  <c r="F54"/>
  <c r="F51"/>
  <c r="F49"/>
  <c r="C43"/>
  <c r="C25"/>
  <c r="F20"/>
  <c r="C88" i="4" l="1"/>
  <c r="C30" l="1"/>
  <c r="C74" s="1"/>
  <c r="C96" i="6"/>
  <c r="C99" s="1"/>
  <c r="C84"/>
  <c r="C85"/>
  <c r="C86"/>
  <c r="C87"/>
  <c r="C88"/>
  <c r="C79"/>
  <c r="C80"/>
  <c r="C81"/>
  <c r="C82"/>
  <c r="C83"/>
  <c r="C78"/>
  <c r="E73"/>
  <c r="C69"/>
  <c r="F60"/>
  <c r="D60"/>
  <c r="F54"/>
  <c r="F47"/>
  <c r="C75" i="5"/>
  <c r="C50"/>
  <c r="C60" s="1"/>
  <c r="C91" i="4" l="1"/>
  <c r="C96" s="1"/>
  <c r="C134"/>
  <c r="C136" s="1"/>
  <c r="C141" s="1"/>
  <c r="C143" s="1"/>
  <c r="C85"/>
  <c r="C59" i="3"/>
  <c r="C52"/>
  <c r="C50"/>
  <c r="C49"/>
  <c r="C22"/>
  <c r="C21"/>
  <c r="C20"/>
</calcChain>
</file>

<file path=xl/sharedStrings.xml><?xml version="1.0" encoding="utf-8"?>
<sst xmlns="http://schemas.openxmlformats.org/spreadsheetml/2006/main" count="187" uniqueCount="120">
  <si>
    <t>DATUAK</t>
  </si>
  <si>
    <t>PROZEDURA</t>
  </si>
  <si>
    <t>Ps (bar)</t>
  </si>
  <si>
    <t>Pd (bar)</t>
  </si>
  <si>
    <t>Ps (kPa)</t>
  </si>
  <si>
    <t>Pd (kPa)</t>
  </si>
  <si>
    <r>
      <t>Q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</si>
  <si>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t>Q (L/h)</t>
  </si>
  <si>
    <t>1. Unitateen konbertsioa burutuz,</t>
  </si>
  <si>
    <t>2. Ponparen karga kalkulatzeko, ondoko suposizioak kontuan hartuko dira:</t>
  </si>
  <si>
    <t>3. Ponparen kargaren definizioa:</t>
  </si>
  <si>
    <t>non</t>
  </si>
  <si>
    <t>4. Balioak ordezkatuz,</t>
  </si>
  <si>
    <t>hp (m)</t>
  </si>
  <si>
    <t>URA (30 ºC)</t>
  </si>
  <si>
    <r>
      <t>DENTS. (kg/m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</si>
  <si>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hs (m)</t>
  </si>
  <si>
    <t>hd (m)</t>
  </si>
  <si>
    <t>Potentzia kalkulatzeko,</t>
  </si>
  <si>
    <t>P (kW)</t>
  </si>
  <si>
    <t>L_A (m)</t>
  </si>
  <si>
    <t>D_A (m)</t>
  </si>
  <si>
    <t>D_B (m)</t>
  </si>
  <si>
    <t>L_B (m)</t>
  </si>
  <si>
    <t>URAREN PROPIETATEAK (30 ºC-tan)</t>
  </si>
  <si>
    <t>Bisk. (kg/ms)</t>
  </si>
  <si>
    <r>
      <t>Dents. (kg/m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</si>
  <si>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Pv (kPa)</t>
  </si>
  <si>
    <r>
      <t>Dents. (kg/m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</si>
  <si>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Q (m3/s)</t>
  </si>
  <si>
    <t>NPSHR (m)</t>
  </si>
  <si>
    <t>Karga galerak</t>
  </si>
  <si>
    <t xml:space="preserve">Bero truk. </t>
  </si>
  <si>
    <t>C balioa</t>
  </si>
  <si>
    <t>D (m)</t>
  </si>
  <si>
    <t>Pv (Kpa)</t>
  </si>
  <si>
    <t>(Singh liburutik, A.4.2. taula)</t>
  </si>
  <si>
    <t>1. Bernoulliren ekuazioa planteatuz (1) eta (2) puntuen artean</t>
  </si>
  <si>
    <t>1 puntuan</t>
  </si>
  <si>
    <t>2 puntuan</t>
  </si>
  <si>
    <t>P(atm)</t>
  </si>
  <si>
    <t>u (m/s)</t>
  </si>
  <si>
    <t>z (m)</t>
  </si>
  <si>
    <t>?</t>
  </si>
  <si>
    <t>2. Abiadura 2. puntuan kalkulatzeko,</t>
  </si>
  <si>
    <t>u2 (m/s)</t>
  </si>
  <si>
    <t>3. Karga galerak kalkulatzeko,</t>
  </si>
  <si>
    <t>hf(m)</t>
  </si>
  <si>
    <t>4. Bernoulliren ekuazioa, Pv (lurrun presioa) terminoetara egokituz, eta NPSH definituz,</t>
  </si>
  <si>
    <t>NPSHA (m)</t>
  </si>
  <si>
    <t>Kabitazioa ez gertatzeko,</t>
  </si>
  <si>
    <t>EMAITZA ETA EZTABAIDA</t>
  </si>
  <si>
    <t>Hortaz, kasu honetan NPSHA (0,99 m)&lt;NPSHR (3 m)denez, ponpa honen erabilera ez da egokia.</t>
  </si>
  <si>
    <t>f</t>
  </si>
  <si>
    <t>Karga galera txikiak:</t>
  </si>
  <si>
    <t>Estugunea</t>
  </si>
  <si>
    <t>Zabalkuntza</t>
  </si>
  <si>
    <t>Ukondoa (4)</t>
  </si>
  <si>
    <t>Tximeleta balbula</t>
  </si>
  <si>
    <t>L (m)</t>
  </si>
  <si>
    <t>1. Bernoulliren ekuazioa aplikatuz,</t>
  </si>
  <si>
    <t>Karga galera handiak:</t>
  </si>
  <si>
    <t>hf (m)</t>
  </si>
  <si>
    <r>
      <t>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</si>
  <si>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u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</si>
  <si>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3. hp abiaduraren menpe,</t>
  </si>
  <si>
    <t>2. hf kalkulatuko dugu abiaduraren menpe,</t>
  </si>
  <si>
    <t>+</t>
  </si>
  <si>
    <t>4. Abiadura emari bolumetrikoarekin erlazionatuz,</t>
  </si>
  <si>
    <t>Q</t>
  </si>
  <si>
    <t xml:space="preserve">Hortaz, </t>
  </si>
  <si>
    <r>
      <t>Q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</si>
  <si>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5. Sistemaren karga irudikatuz,</t>
  </si>
  <si>
    <r>
      <t>Q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</si>
  <si>
    <t>EMAITZA</t>
  </si>
  <si>
    <t xml:space="preserve">Uraren propietateak </t>
  </si>
  <si>
    <t>P (KW)_teorikoa</t>
  </si>
  <si>
    <t>ŋ</t>
  </si>
  <si>
    <t>P (KW)_erreala</t>
  </si>
  <si>
    <t>1. Bernoulli aplikatuz (1) eta (2) artean,</t>
  </si>
  <si>
    <t>2. Terminoak berrantolatuz NPSH-ren definizioa kontuan hartuz,</t>
  </si>
  <si>
    <t>Re</t>
  </si>
  <si>
    <t>e/D</t>
  </si>
  <si>
    <t>Fabrikatzailearen NPSHR baliorik ez dugunez, NPSHA&gt;0 dela onartuko dugu kabitaziorik ez gertatzeko:</t>
  </si>
  <si>
    <t>NPSHA</t>
  </si>
  <si>
    <t>&gt; 0</t>
  </si>
  <si>
    <t>NPSHA=0 deneko kasurako,</t>
  </si>
  <si>
    <t xml:space="preserve">3. Abiadura (2) puntuan kalkulatzeko, </t>
  </si>
  <si>
    <t>4. hf kalkulatzeko,</t>
  </si>
  <si>
    <t>f kalkulatzeko Moodyren diagrama:</t>
  </si>
  <si>
    <t>4f</t>
  </si>
  <si>
    <t>5. z2 askatuz,</t>
  </si>
  <si>
    <t>Ponparen potentzia kalkulatzeko, Bernoulli aplikatuko dugu (1) eta (2) puntuen artean,</t>
  </si>
  <si>
    <t>Altuera maximoa 9,9 m-koa izango da.</t>
  </si>
  <si>
    <t>z2 (m)&lt;</t>
  </si>
  <si>
    <t>P_teorikoa(KW)</t>
  </si>
  <si>
    <t>P_erreala (kW)</t>
  </si>
  <si>
    <t>2. atala:</t>
  </si>
  <si>
    <t>1. Bernoulli aplikatuz,</t>
  </si>
  <si>
    <t>Dents. (kg/m3)</t>
  </si>
  <si>
    <t>bisk (kg/ms)</t>
  </si>
  <si>
    <t>t (h)</t>
  </si>
  <si>
    <r>
      <t>V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</si>
  <si>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Do (m)</t>
  </si>
  <si>
    <t>e (m)</t>
  </si>
  <si>
    <t>Di (m)</t>
  </si>
  <si>
    <t>2. Batazbesteko abiadura kalkulatuz</t>
  </si>
  <si>
    <t>3. hf-ren kalkulua, soilik karga galera handiak kontsideratuz,</t>
  </si>
  <si>
    <t>f kalkulatzeko,</t>
  </si>
  <si>
    <t>4. hp kalkulatuz,</t>
  </si>
  <si>
    <t>P (W)_teorikoa</t>
  </si>
  <si>
    <t>P (W)_erreala</t>
  </si>
  <si>
    <t>b) atala</t>
  </si>
  <si>
    <t>Q'=Q/2 (m3/s)</t>
  </si>
  <si>
    <t>hf hori betetzen duen diametroa kalkulatzeko suposizioak egingo ditugu:</t>
  </si>
  <si>
    <t>Dsup (m)</t>
  </si>
  <si>
    <t>Erregimen zurrunbilotsuan f analitikoki kalkulatu daiteke:</t>
  </si>
  <si>
    <t>hfsup-hf</t>
  </si>
  <si>
    <t>hf_sup</t>
  </si>
  <si>
    <t>Solver ebatziz,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</si>
</sst>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.0"/>
    <numFmt numFmtId="167" formatCode="0.0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0" xfId="0" applyFont="1" applyFill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0" xfId="0" applyFont="1"/>
    <xf numFmtId="166" fontId="0" fillId="0" borderId="0" xfId="0" applyNumberFormat="1"/>
    <xf numFmtId="0" fontId="1" fillId="4" borderId="0" xfId="0" applyFont="1" applyFill="1"/>
    <xf numFmtId="2" fontId="1" fillId="4" borderId="0" xfId="0" applyNumberFormat="1" applyFont="1" applyFill="1"/>
    <xf numFmtId="0" fontId="1" fillId="4" borderId="1" xfId="0" applyFont="1" applyFill="1" applyBorder="1"/>
    <xf numFmtId="2" fontId="1" fillId="4" borderId="2" xfId="0" applyNumberFormat="1" applyFont="1" applyFill="1" applyBorder="1"/>
    <xf numFmtId="0" fontId="1" fillId="4" borderId="2" xfId="0" applyFont="1" applyFill="1" applyBorder="1"/>
    <xf numFmtId="0" fontId="0" fillId="0" borderId="0" xfId="0" applyAlignment="1">
      <alignment horizontal="center"/>
    </xf>
    <xf numFmtId="0" fontId="1" fillId="5" borderId="0" xfId="0" applyFont="1" applyFill="1"/>
    <xf numFmtId="0" fontId="0" fillId="5" borderId="0" xfId="0" applyFill="1"/>
    <xf numFmtId="0" fontId="0" fillId="4" borderId="1" xfId="0" applyFill="1" applyBorder="1"/>
    <xf numFmtId="2" fontId="0" fillId="4" borderId="3" xfId="0" applyNumberFormat="1" applyFill="1" applyBorder="1"/>
    <xf numFmtId="0" fontId="0" fillId="4" borderId="2" xfId="0" applyFill="1" applyBorder="1"/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6" fontId="0" fillId="4" borderId="3" xfId="0" applyNumberForma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4" fillId="0" borderId="0" xfId="0" applyFont="1"/>
    <xf numFmtId="166" fontId="1" fillId="4" borderId="2" xfId="0" applyNumberFormat="1" applyFont="1" applyFill="1" applyBorder="1"/>
    <xf numFmtId="2" fontId="1" fillId="4" borderId="0" xfId="0" applyNumberFormat="1" applyFont="1" applyFill="1" applyAlignment="1">
      <alignment horizontal="center"/>
    </xf>
    <xf numFmtId="11" fontId="0" fillId="0" borderId="0" xfId="0" applyNumberFormat="1"/>
    <xf numFmtId="2" fontId="1" fillId="4" borderId="2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167" fontId="0" fillId="0" borderId="0" xfId="0" applyNumberFormat="1"/>
    <xf numFmtId="0" fontId="1" fillId="7" borderId="0" xfId="0" applyFont="1" applyFill="1"/>
    <xf numFmtId="166" fontId="1" fillId="4" borderId="0" xfId="0" applyNumberFormat="1" applyFont="1" applyFill="1"/>
    <xf numFmtId="0" fontId="0" fillId="0" borderId="0" xfId="0" applyFill="1"/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0" fillId="0" borderId="1" xfId="0" applyBorder="1"/>
    <xf numFmtId="166" fontId="0" fillId="0" borderId="2" xfId="0" applyNumberFormat="1" applyBorder="1"/>
    <xf numFmtId="165" fontId="0" fillId="0" borderId="11" xfId="0" applyNumberFormat="1" applyBorder="1" applyAlignment="1">
      <alignment horizontal="center"/>
    </xf>
    <xf numFmtId="0" fontId="1" fillId="5" borderId="4" xfId="0" applyFont="1" applyFill="1" applyBorder="1"/>
    <xf numFmtId="0" fontId="1" fillId="5" borderId="5" xfId="0" applyFont="1" applyFill="1" applyBorder="1"/>
    <xf numFmtId="0" fontId="1" fillId="5" borderId="8" xfId="0" applyFont="1" applyFill="1" applyBorder="1"/>
    <xf numFmtId="165" fontId="1" fillId="5" borderId="9" xfId="0" applyNumberFormat="1" applyFont="1" applyFill="1" applyBorder="1"/>
    <xf numFmtId="166" fontId="0" fillId="0" borderId="1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7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5" Type="http://schemas.openxmlformats.org/officeDocument/2006/relationships/image" Target="../media/image1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5.emf"/><Relationship Id="rId1" Type="http://schemas.openxmlformats.org/officeDocument/2006/relationships/image" Target="../media/image12.emf"/><Relationship Id="rId4" Type="http://schemas.openxmlformats.org/officeDocument/2006/relationships/image" Target="../media/image13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6.emf"/><Relationship Id="rId1" Type="http://schemas.openxmlformats.org/officeDocument/2006/relationships/image" Target="../media/image12.emf"/><Relationship Id="rId4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8</xdr:col>
      <xdr:colOff>469900</xdr:colOff>
      <xdr:row>26</xdr:row>
      <xdr:rowOff>19050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76200"/>
          <a:ext cx="6527800" cy="4895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142875</xdr:rowOff>
    </xdr:from>
    <xdr:to>
      <xdr:col>7</xdr:col>
      <xdr:colOff>571500</xdr:colOff>
      <xdr:row>7</xdr:row>
      <xdr:rowOff>114300</xdr:rowOff>
    </xdr:to>
    <xdr:sp macro="" textlink="">
      <xdr:nvSpPr>
        <xdr:cNvPr id="2" name="1 CuadroTexto"/>
        <xdr:cNvSpPr txBox="1"/>
      </xdr:nvSpPr>
      <xdr:spPr>
        <a:xfrm>
          <a:off x="180975" y="142875"/>
          <a:ext cx="5724525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u-ES" sz="1200" b="1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1.  ADIBIDEA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u-ES" sz="1200" b="1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Hurrengo datuak ponpa errotatorio batean 30 ºC tan dagoen uraren funtzionamendua aztertuz lortu dira: Xurgatze- presioa 5 bar, deskarga-presioa 8 bar, emari bolumetrikoa 15000 l/h. Kalkulatu ponparen karga eta behar den potentzia. 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200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endParaRPr lang="es-ES" sz="1200">
            <a:latin typeface="EHUSerif" pitchFamily="50"/>
          </a:endParaRP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581025</xdr:colOff>
      <xdr:row>29</xdr:row>
      <xdr:rowOff>28575</xdr:rowOff>
    </xdr:to>
    <xdr:sp macro="" textlink="">
      <xdr:nvSpPr>
        <xdr:cNvPr id="3" name="2 CuadroTexto"/>
        <xdr:cNvSpPr txBox="1"/>
      </xdr:nvSpPr>
      <xdr:spPr>
        <a:xfrm>
          <a:off x="762000" y="4819650"/>
          <a:ext cx="1343025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>
              <a:latin typeface="EHUSerif" pitchFamily="50"/>
            </a:rPr>
            <a:t>SUPOSIZIOAK:</a:t>
          </a:r>
        </a:p>
        <a:p>
          <a:r>
            <a:rPr lang="es-ES" sz="1100">
              <a:latin typeface="EHUSerif" pitchFamily="50"/>
            </a:rPr>
            <a:t>(1)</a:t>
          </a:r>
          <a:r>
            <a:rPr lang="es-ES" sz="1100" baseline="0">
              <a:latin typeface="EHUSerif" pitchFamily="50"/>
            </a:rPr>
            <a:t> zs=zd</a:t>
          </a:r>
        </a:p>
        <a:p>
          <a:r>
            <a:rPr lang="es-ES" sz="1100" baseline="0">
              <a:latin typeface="EHUSerif" pitchFamily="50"/>
            </a:rPr>
            <a:t>(2) us=ud</a:t>
          </a:r>
        </a:p>
        <a:p>
          <a:r>
            <a:rPr lang="es-ES" sz="1100" baseline="0">
              <a:latin typeface="EHUSerif" pitchFamily="50"/>
            </a:rPr>
            <a:t>(3) As=Ad</a:t>
          </a:r>
        </a:p>
      </xdr:txBody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790575</xdr:colOff>
      <xdr:row>34</xdr:row>
      <xdr:rowOff>124763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6124575"/>
          <a:ext cx="1552575" cy="505763"/>
        </a:xfrm>
        <a:prstGeom prst="rect">
          <a:avLst/>
        </a:prstGeom>
        <a:noFill/>
        <a:ln w="38100">
          <a:solidFill>
            <a:srgbClr val="0000FF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36</xdr:row>
      <xdr:rowOff>35033</xdr:rowOff>
    </xdr:from>
    <xdr:to>
      <xdr:col>3</xdr:col>
      <xdr:colOff>425450</xdr:colOff>
      <xdr:row>40</xdr:row>
      <xdr:rowOff>104775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6921608"/>
          <a:ext cx="2044700" cy="83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1</xdr:rowOff>
    </xdr:from>
    <xdr:to>
      <xdr:col>3</xdr:col>
      <xdr:colOff>495300</xdr:colOff>
      <xdr:row>44</xdr:row>
      <xdr:rowOff>92095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0" y="7839076"/>
          <a:ext cx="2162175" cy="663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119042</xdr:colOff>
      <xdr:row>24</xdr:row>
      <xdr:rowOff>76200</xdr:rowOff>
    </xdr:from>
    <xdr:to>
      <xdr:col>9</xdr:col>
      <xdr:colOff>66905</xdr:colOff>
      <xdr:row>33</xdr:row>
      <xdr:rowOff>142875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09917" y="4705350"/>
          <a:ext cx="4005513" cy="17811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0</xdr:rowOff>
    </xdr:from>
    <xdr:to>
      <xdr:col>7</xdr:col>
      <xdr:colOff>685800</xdr:colOff>
      <xdr:row>7</xdr:row>
      <xdr:rowOff>161925</xdr:rowOff>
    </xdr:to>
    <xdr:sp macro="" textlink="">
      <xdr:nvSpPr>
        <xdr:cNvPr id="2" name="1 CuadroTexto"/>
        <xdr:cNvSpPr txBox="1"/>
      </xdr:nvSpPr>
      <xdr:spPr>
        <a:xfrm>
          <a:off x="333375" y="190500"/>
          <a:ext cx="5686425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u-ES" sz="1200" b="1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2.  ADIBIDEA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u-ES" sz="1200" b="1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%80-ko etekina duen ponpa bat 30 m</a:t>
          </a:r>
          <a:r>
            <a:rPr lang="eu-ES" sz="1200" baseline="300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3</a:t>
          </a:r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/h -ko ur emaria ponpatzeko erabiltzen da (30 ºC) da. Tutueriaren zimurtasun erlatiboa 0,0002-koa da. Kalkulatu irudian adierazten den h eta ponparen potentzia karga galera txikiak arbuiagarriak suposatuz</a:t>
          </a:r>
          <a:r>
            <a:rPr lang="eu-ES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200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endParaRPr lang="es-ES" sz="1200">
            <a:latin typeface="EHUSerif" pitchFamily="50"/>
          </a:endParaRPr>
        </a:p>
      </xdr:txBody>
    </xdr:sp>
    <xdr:clientData/>
  </xdr:twoCellAnchor>
  <xdr:twoCellAnchor editAs="oneCell">
    <xdr:from>
      <xdr:col>0</xdr:col>
      <xdr:colOff>752475</xdr:colOff>
      <xdr:row>40</xdr:row>
      <xdr:rowOff>95250</xdr:rowOff>
    </xdr:from>
    <xdr:to>
      <xdr:col>6</xdr:col>
      <xdr:colOff>314325</xdr:colOff>
      <xdr:row>44</xdr:row>
      <xdr:rowOff>47625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52475" y="8696325"/>
          <a:ext cx="4448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40</xdr:row>
      <xdr:rowOff>104775</xdr:rowOff>
    </xdr:from>
    <xdr:to>
      <xdr:col>1</xdr:col>
      <xdr:colOff>1028700</xdr:colOff>
      <xdr:row>44</xdr:row>
      <xdr:rowOff>66675</xdr:rowOff>
    </xdr:to>
    <xdr:cxnSp macro="">
      <xdr:nvCxnSpPr>
        <xdr:cNvPr id="5" name="4 Conector recto de flecha"/>
        <xdr:cNvCxnSpPr/>
      </xdr:nvCxnSpPr>
      <xdr:spPr>
        <a:xfrm flipV="1">
          <a:off x="1343025" y="8705850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40</xdr:row>
      <xdr:rowOff>85725</xdr:rowOff>
    </xdr:from>
    <xdr:to>
      <xdr:col>2</xdr:col>
      <xdr:colOff>581025</xdr:colOff>
      <xdr:row>44</xdr:row>
      <xdr:rowOff>47625</xdr:rowOff>
    </xdr:to>
    <xdr:cxnSp macro="">
      <xdr:nvCxnSpPr>
        <xdr:cNvPr id="6" name="5 Conector recto de flecha"/>
        <xdr:cNvCxnSpPr/>
      </xdr:nvCxnSpPr>
      <xdr:spPr>
        <a:xfrm flipV="1">
          <a:off x="1933575" y="8686800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714375</xdr:colOff>
      <xdr:row>40</xdr:row>
      <xdr:rowOff>85725</xdr:rowOff>
    </xdr:from>
    <xdr:to>
      <xdr:col>3</xdr:col>
      <xdr:colOff>400050</xdr:colOff>
      <xdr:row>44</xdr:row>
      <xdr:rowOff>47625</xdr:rowOff>
    </xdr:to>
    <xdr:cxnSp macro="">
      <xdr:nvCxnSpPr>
        <xdr:cNvPr id="8" name="7 Conector recto de flecha"/>
        <xdr:cNvCxnSpPr/>
      </xdr:nvCxnSpPr>
      <xdr:spPr>
        <a:xfrm flipV="1">
          <a:off x="2514600" y="8686800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180975</xdr:colOff>
      <xdr:row>81</xdr:row>
      <xdr:rowOff>28575</xdr:rowOff>
    </xdr:from>
    <xdr:to>
      <xdr:col>12</xdr:col>
      <xdr:colOff>295275</xdr:colOff>
      <xdr:row>105</xdr:row>
      <xdr:rowOff>114300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5200" y="16821150"/>
          <a:ext cx="6210300" cy="4657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7</xdr:col>
      <xdr:colOff>276225</xdr:colOff>
      <xdr:row>93</xdr:row>
      <xdr:rowOff>76200</xdr:rowOff>
    </xdr:from>
    <xdr:to>
      <xdr:col>7</xdr:col>
      <xdr:colOff>276225</xdr:colOff>
      <xdr:row>102</xdr:row>
      <xdr:rowOff>95251</xdr:rowOff>
    </xdr:to>
    <xdr:cxnSp macro="">
      <xdr:nvCxnSpPr>
        <xdr:cNvPr id="11" name="10 Conector recto"/>
        <xdr:cNvCxnSpPr/>
      </xdr:nvCxnSpPr>
      <xdr:spPr>
        <a:xfrm flipV="1">
          <a:off x="5886450" y="19154775"/>
          <a:ext cx="0" cy="1733551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104775</xdr:colOff>
      <xdr:row>97</xdr:row>
      <xdr:rowOff>28575</xdr:rowOff>
    </xdr:from>
    <xdr:to>
      <xdr:col>11</xdr:col>
      <xdr:colOff>438153</xdr:colOff>
      <xdr:row>97</xdr:row>
      <xdr:rowOff>28576</xdr:rowOff>
    </xdr:to>
    <xdr:cxnSp macro="">
      <xdr:nvCxnSpPr>
        <xdr:cNvPr id="13" name="12 Conector recto"/>
        <xdr:cNvCxnSpPr/>
      </xdr:nvCxnSpPr>
      <xdr:spPr>
        <a:xfrm flipH="1" flipV="1">
          <a:off x="8001000" y="19869150"/>
          <a:ext cx="1095378" cy="1"/>
        </a:xfrm>
        <a:prstGeom prst="line">
          <a:avLst/>
        </a:prstGeom>
        <a:ln w="3175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714375</xdr:colOff>
      <xdr:row>93</xdr:row>
      <xdr:rowOff>76200</xdr:rowOff>
    </xdr:from>
    <xdr:to>
      <xdr:col>7</xdr:col>
      <xdr:colOff>257178</xdr:colOff>
      <xdr:row>93</xdr:row>
      <xdr:rowOff>85726</xdr:rowOff>
    </xdr:to>
    <xdr:cxnSp macro="">
      <xdr:nvCxnSpPr>
        <xdr:cNvPr id="15" name="14 Conector recto"/>
        <xdr:cNvCxnSpPr/>
      </xdr:nvCxnSpPr>
      <xdr:spPr>
        <a:xfrm flipH="1" flipV="1">
          <a:off x="4038600" y="19154775"/>
          <a:ext cx="1828803" cy="9526"/>
        </a:xfrm>
        <a:prstGeom prst="line">
          <a:avLst/>
        </a:prstGeom>
        <a:ln w="3175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122</xdr:row>
      <xdr:rowOff>0</xdr:rowOff>
    </xdr:from>
    <xdr:to>
      <xdr:col>6</xdr:col>
      <xdr:colOff>323850</xdr:colOff>
      <xdr:row>125</xdr:row>
      <xdr:rowOff>142875</xdr:rowOff>
    </xdr:to>
    <xdr:pic>
      <xdr:nvPicPr>
        <xdr:cNvPr id="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0" y="24603075"/>
          <a:ext cx="4448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122</xdr:row>
      <xdr:rowOff>28575</xdr:rowOff>
    </xdr:from>
    <xdr:to>
      <xdr:col>2</xdr:col>
      <xdr:colOff>523875</xdr:colOff>
      <xdr:row>125</xdr:row>
      <xdr:rowOff>180975</xdr:rowOff>
    </xdr:to>
    <xdr:cxnSp macro="">
      <xdr:nvCxnSpPr>
        <xdr:cNvPr id="25" name="24 Conector recto de flecha"/>
        <xdr:cNvCxnSpPr/>
      </xdr:nvCxnSpPr>
      <xdr:spPr>
        <a:xfrm flipV="1">
          <a:off x="1876425" y="24631650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247650</xdr:colOff>
      <xdr:row>121</xdr:row>
      <xdr:rowOff>171450</xdr:rowOff>
    </xdr:from>
    <xdr:to>
      <xdr:col>5</xdr:col>
      <xdr:colOff>695325</xdr:colOff>
      <xdr:row>125</xdr:row>
      <xdr:rowOff>133350</xdr:rowOff>
    </xdr:to>
    <xdr:cxnSp macro="">
      <xdr:nvCxnSpPr>
        <xdr:cNvPr id="26" name="25 Conector recto de flecha"/>
        <xdr:cNvCxnSpPr/>
      </xdr:nvCxnSpPr>
      <xdr:spPr>
        <a:xfrm flipV="1">
          <a:off x="4333875" y="2458402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122</xdr:row>
      <xdr:rowOff>57150</xdr:rowOff>
    </xdr:from>
    <xdr:to>
      <xdr:col>1</xdr:col>
      <xdr:colOff>904875</xdr:colOff>
      <xdr:row>126</xdr:row>
      <xdr:rowOff>19050</xdr:rowOff>
    </xdr:to>
    <xdr:cxnSp macro="">
      <xdr:nvCxnSpPr>
        <xdr:cNvPr id="27" name="26 Conector recto de flecha"/>
        <xdr:cNvCxnSpPr/>
      </xdr:nvCxnSpPr>
      <xdr:spPr>
        <a:xfrm flipV="1">
          <a:off x="1219200" y="2466022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533400</xdr:colOff>
      <xdr:row>8</xdr:row>
      <xdr:rowOff>33872</xdr:rowOff>
    </xdr:from>
    <xdr:to>
      <xdr:col>6</xdr:col>
      <xdr:colOff>219075</xdr:colOff>
      <xdr:row>20</xdr:row>
      <xdr:rowOff>114300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57872"/>
          <a:ext cx="3810000" cy="2366428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685800</xdr:colOff>
      <xdr:row>15</xdr:row>
      <xdr:rowOff>180975</xdr:rowOff>
    </xdr:from>
    <xdr:to>
      <xdr:col>2</xdr:col>
      <xdr:colOff>142875</xdr:colOff>
      <xdr:row>17</xdr:row>
      <xdr:rowOff>95250</xdr:rowOff>
    </xdr:to>
    <xdr:sp macro="" textlink="">
      <xdr:nvSpPr>
        <xdr:cNvPr id="52" name="51 CuadroTexto"/>
        <xdr:cNvSpPr txBox="1"/>
      </xdr:nvSpPr>
      <xdr:spPr>
        <a:xfrm>
          <a:off x="1447800" y="3038475"/>
          <a:ext cx="4953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400" b="1">
              <a:solidFill>
                <a:srgbClr val="0070C0"/>
              </a:solidFill>
            </a:rPr>
            <a:t>(1)</a:t>
          </a:r>
        </a:p>
      </xdr:txBody>
    </xdr:sp>
    <xdr:clientData/>
  </xdr:twoCellAnchor>
  <xdr:twoCellAnchor>
    <xdr:from>
      <xdr:col>3</xdr:col>
      <xdr:colOff>123825</xdr:colOff>
      <xdr:row>9</xdr:row>
      <xdr:rowOff>167222</xdr:rowOff>
    </xdr:from>
    <xdr:to>
      <xdr:col>3</xdr:col>
      <xdr:colOff>657225</xdr:colOff>
      <xdr:row>11</xdr:row>
      <xdr:rowOff>81497</xdr:rowOff>
    </xdr:to>
    <xdr:sp macro="" textlink="">
      <xdr:nvSpPr>
        <xdr:cNvPr id="53" name="52 CuadroTexto"/>
        <xdr:cNvSpPr txBox="1"/>
      </xdr:nvSpPr>
      <xdr:spPr>
        <a:xfrm>
          <a:off x="2724150" y="1881722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400" b="1">
              <a:solidFill>
                <a:srgbClr val="0070C0"/>
              </a:solidFill>
            </a:rPr>
            <a:t>(2)</a:t>
          </a:r>
        </a:p>
      </xdr:txBody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5</xdr:col>
      <xdr:colOff>447675</xdr:colOff>
      <xdr:row>120</xdr:row>
      <xdr:rowOff>80428</xdr:rowOff>
    </xdr:to>
    <xdr:pic>
      <xdr:nvPicPr>
        <xdr:cNvPr id="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0" y="20602575"/>
          <a:ext cx="3810000" cy="2366428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209550</xdr:colOff>
      <xdr:row>115</xdr:row>
      <xdr:rowOff>156628</xdr:rowOff>
    </xdr:from>
    <xdr:to>
      <xdr:col>1</xdr:col>
      <xdr:colOff>704850</xdr:colOff>
      <xdr:row>117</xdr:row>
      <xdr:rowOff>70903</xdr:rowOff>
    </xdr:to>
    <xdr:sp macro="" textlink="">
      <xdr:nvSpPr>
        <xdr:cNvPr id="55" name="54 CuadroTexto"/>
        <xdr:cNvSpPr txBox="1"/>
      </xdr:nvSpPr>
      <xdr:spPr>
        <a:xfrm>
          <a:off x="971550" y="22092703"/>
          <a:ext cx="4953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400" b="1">
              <a:solidFill>
                <a:srgbClr val="0070C0"/>
              </a:solidFill>
            </a:rPr>
            <a:t>(1)</a:t>
          </a:r>
        </a:p>
      </xdr:txBody>
    </xdr:sp>
    <xdr:clientData/>
  </xdr:twoCellAnchor>
  <xdr:twoCellAnchor>
    <xdr:from>
      <xdr:col>1</xdr:col>
      <xdr:colOff>847725</xdr:colOff>
      <xdr:row>113</xdr:row>
      <xdr:rowOff>9525</xdr:rowOff>
    </xdr:from>
    <xdr:to>
      <xdr:col>2</xdr:col>
      <xdr:colOff>342900</xdr:colOff>
      <xdr:row>114</xdr:row>
      <xdr:rowOff>114300</xdr:rowOff>
    </xdr:to>
    <xdr:sp macro="" textlink="">
      <xdr:nvSpPr>
        <xdr:cNvPr id="56" name="55 CuadroTexto"/>
        <xdr:cNvSpPr txBox="1"/>
      </xdr:nvSpPr>
      <xdr:spPr>
        <a:xfrm>
          <a:off x="1609725" y="21564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400" b="1">
              <a:solidFill>
                <a:srgbClr val="0070C0"/>
              </a:solidFill>
            </a:rPr>
            <a:t>(2)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628650</xdr:colOff>
      <xdr:row>11</xdr:row>
      <xdr:rowOff>114300</xdr:rowOff>
    </xdr:to>
    <xdr:sp macro="" textlink="">
      <xdr:nvSpPr>
        <xdr:cNvPr id="2" name="1 CuadroTexto"/>
        <xdr:cNvSpPr txBox="1"/>
      </xdr:nvSpPr>
      <xdr:spPr>
        <a:xfrm>
          <a:off x="762000" y="190500"/>
          <a:ext cx="6276975" cy="201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u-ES" sz="1200" b="1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3.  ADIBIDEA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u-ES" sz="1200" b="1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u-ES" sz="1200">
              <a:latin typeface="EHUSerif"/>
              <a:ea typeface="Calibri"/>
              <a:cs typeface="Times New Roman"/>
            </a:rPr>
            <a:t>Ponpa zentrifugo bat urez beteriko tanke batekiko 4 m-ko altuerara kokatzen da. Ponparen laneko emari bolumetrikoa 0.02 m</a:t>
          </a:r>
          <a:r>
            <a:rPr lang="eu-ES" sz="1200" baseline="30000">
              <a:latin typeface="EHUSerif"/>
              <a:ea typeface="Calibri"/>
              <a:cs typeface="Times New Roman"/>
            </a:rPr>
            <a:t>3</a:t>
          </a:r>
          <a:r>
            <a:rPr lang="eu-ES" sz="1200">
              <a:latin typeface="EHUSerif"/>
              <a:ea typeface="Calibri"/>
              <a:cs typeface="Times New Roman"/>
            </a:rPr>
            <a:t>/s-koa da. Fabrikatzailearen iritziz,  3 m-ko NPSH</a:t>
          </a:r>
          <a:r>
            <a:rPr lang="eu-ES" sz="1200" baseline="-25000">
              <a:latin typeface="EHUSerif"/>
              <a:ea typeface="Calibri"/>
              <a:cs typeface="Times New Roman"/>
            </a:rPr>
            <a:t>R </a:t>
          </a:r>
          <a:r>
            <a:rPr lang="eu-ES" sz="1200">
              <a:latin typeface="EHUSerif"/>
              <a:ea typeface="Calibri"/>
              <a:cs typeface="Times New Roman"/>
            </a:rPr>
            <a:t>duen ponpa bat erabiltzea komeni da emari honekin lan egiteko. Marruskadurak eragindako energia galerak arbuiatu daitezke tutueriaren hasiera eta ponparen xurgatze puntuaren artean, bero trukagailuarena izan ezik. Honen galera koefizientea C=15 da. Tutueriaren diametroa 10 cm-koa da eta uraren tenperatura 30 ºC-koa.Daukagun ponpa, egokia ahal da aipaturiko baldintzetan funtzionatzeko? </a:t>
          </a:r>
          <a:endParaRPr lang="eu-ES" sz="1200" b="1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u-ES" sz="1200" b="1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200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endParaRPr lang="es-ES" sz="1200">
            <a:latin typeface="EHUSerif" pitchFamily="50"/>
          </a:endParaRPr>
        </a:p>
      </xdr:txBody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6</xdr:col>
      <xdr:colOff>323850</xdr:colOff>
      <xdr:row>37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0" y="6534150"/>
          <a:ext cx="4448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485775</xdr:colOff>
      <xdr:row>34</xdr:row>
      <xdr:rowOff>85725</xdr:rowOff>
    </xdr:from>
    <xdr:to>
      <xdr:col>1</xdr:col>
      <xdr:colOff>933450</xdr:colOff>
      <xdr:row>38</xdr:row>
      <xdr:rowOff>47625</xdr:rowOff>
    </xdr:to>
    <xdr:cxnSp macro="">
      <xdr:nvCxnSpPr>
        <xdr:cNvPr id="4" name="3 Conector recto de flecha"/>
        <xdr:cNvCxnSpPr/>
      </xdr:nvCxnSpPr>
      <xdr:spPr>
        <a:xfrm flipV="1">
          <a:off x="1247775" y="661987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34</xdr:row>
      <xdr:rowOff>28575</xdr:rowOff>
    </xdr:from>
    <xdr:to>
      <xdr:col>2</xdr:col>
      <xdr:colOff>533400</xdr:colOff>
      <xdr:row>37</xdr:row>
      <xdr:rowOff>180975</xdr:rowOff>
    </xdr:to>
    <xdr:cxnSp macro="">
      <xdr:nvCxnSpPr>
        <xdr:cNvPr id="5" name="4 Conector recto de flecha"/>
        <xdr:cNvCxnSpPr/>
      </xdr:nvCxnSpPr>
      <xdr:spPr>
        <a:xfrm flipV="1">
          <a:off x="1924050" y="656272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34</xdr:row>
      <xdr:rowOff>104775</xdr:rowOff>
    </xdr:from>
    <xdr:to>
      <xdr:col>3</xdr:col>
      <xdr:colOff>238125</xdr:colOff>
      <xdr:row>38</xdr:row>
      <xdr:rowOff>66675</xdr:rowOff>
    </xdr:to>
    <xdr:cxnSp macro="">
      <xdr:nvCxnSpPr>
        <xdr:cNvPr id="6" name="5 Conector recto de flecha"/>
        <xdr:cNvCxnSpPr/>
      </xdr:nvCxnSpPr>
      <xdr:spPr>
        <a:xfrm flipV="1">
          <a:off x="2390775" y="663892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581025</xdr:colOff>
      <xdr:row>78</xdr:row>
      <xdr:rowOff>47625</xdr:rowOff>
    </xdr:from>
    <xdr:to>
      <xdr:col>3</xdr:col>
      <xdr:colOff>662781</xdr:colOff>
      <xdr:row>80</xdr:row>
      <xdr:rowOff>57150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3025" y="14963775"/>
          <a:ext cx="1920081" cy="3905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1</xdr:row>
      <xdr:rowOff>0</xdr:rowOff>
    </xdr:from>
    <xdr:to>
      <xdr:col>8</xdr:col>
      <xdr:colOff>190501</xdr:colOff>
      <xdr:row>11</xdr:row>
      <xdr:rowOff>114300</xdr:rowOff>
    </xdr:to>
    <xdr:sp macro="" textlink="">
      <xdr:nvSpPr>
        <xdr:cNvPr id="2" name="1 CuadroTexto"/>
        <xdr:cNvSpPr txBox="1"/>
      </xdr:nvSpPr>
      <xdr:spPr>
        <a:xfrm>
          <a:off x="190501" y="190500"/>
          <a:ext cx="6096000" cy="201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u-ES" sz="1200" b="1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4.  ADIBIDEA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u-ES" sz="1200" b="1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u-ES" sz="1200">
              <a:latin typeface="EHUSerif"/>
              <a:ea typeface="Calibri"/>
              <a:cs typeface="Times New Roman"/>
            </a:rPr>
            <a:t>Ponpa zentrifugo bat erabili nahi da ura A tanketik B tankera garraiatzeko. Tutueriaren diametroa 4 cm-koa da eta marruskadura faktorea 0,005-koa. Karga galera txikiak depositutik tutueriarako sarrera (estugunea) eta irteerei (zabalkuntza) dagozkie eta baita 4 ukondo eta 40º-tan itxita dagoen tximeleta balbulari ere. Tutueriaren luzera 25 m-koa bada eta A eta B tankeen arteko altuera diferentzia 5 m-koa, kalkulatu hurrengo kurba karakteristikoa  duen ponparen lan baldintzak: emaria eta potentzia</a:t>
          </a:r>
          <a:endParaRPr lang="es-ES" sz="1200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endParaRPr lang="es-ES" sz="1200">
            <a:latin typeface="EHUSerif" pitchFamily="50"/>
          </a:endParaRPr>
        </a:p>
      </xdr:txBody>
    </xdr:sp>
    <xdr:clientData/>
  </xdr:twoCellAnchor>
  <xdr:twoCellAnchor editAs="oneCell">
    <xdr:from>
      <xdr:col>8</xdr:col>
      <xdr:colOff>619125</xdr:colOff>
      <xdr:row>0</xdr:row>
      <xdr:rowOff>161925</xdr:rowOff>
    </xdr:from>
    <xdr:to>
      <xdr:col>15</xdr:col>
      <xdr:colOff>15386</xdr:colOff>
      <xdr:row>15</xdr:row>
      <xdr:rowOff>153133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 r="12378"/>
        <a:stretch>
          <a:fillRect/>
        </a:stretch>
      </xdr:blipFill>
      <xdr:spPr bwMode="auto">
        <a:xfrm>
          <a:off x="6715125" y="161925"/>
          <a:ext cx="4730261" cy="284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66675</xdr:colOff>
      <xdr:row>33</xdr:row>
      <xdr:rowOff>142875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0" y="5715000"/>
          <a:ext cx="4448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733425</xdr:colOff>
      <xdr:row>30</xdr:row>
      <xdr:rowOff>9525</xdr:rowOff>
    </xdr:from>
    <xdr:to>
      <xdr:col>1</xdr:col>
      <xdr:colOff>419100</xdr:colOff>
      <xdr:row>33</xdr:row>
      <xdr:rowOff>161925</xdr:rowOff>
    </xdr:to>
    <xdr:cxnSp macro="">
      <xdr:nvCxnSpPr>
        <xdr:cNvPr id="5" name="4 Conector recto de flecha"/>
        <xdr:cNvCxnSpPr/>
      </xdr:nvCxnSpPr>
      <xdr:spPr>
        <a:xfrm flipV="1">
          <a:off x="733425" y="572452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30</xdr:row>
      <xdr:rowOff>9525</xdr:rowOff>
    </xdr:from>
    <xdr:to>
      <xdr:col>4</xdr:col>
      <xdr:colOff>9525</xdr:colOff>
      <xdr:row>33</xdr:row>
      <xdr:rowOff>161925</xdr:rowOff>
    </xdr:to>
    <xdr:cxnSp macro="">
      <xdr:nvCxnSpPr>
        <xdr:cNvPr id="6" name="5 Conector recto de flecha"/>
        <xdr:cNvCxnSpPr/>
      </xdr:nvCxnSpPr>
      <xdr:spPr>
        <a:xfrm flipV="1">
          <a:off x="3057525" y="572452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1123950</xdr:colOff>
      <xdr:row>29</xdr:row>
      <xdr:rowOff>180975</xdr:rowOff>
    </xdr:from>
    <xdr:to>
      <xdr:col>2</xdr:col>
      <xdr:colOff>361950</xdr:colOff>
      <xdr:row>33</xdr:row>
      <xdr:rowOff>142875</xdr:rowOff>
    </xdr:to>
    <xdr:cxnSp macro="">
      <xdr:nvCxnSpPr>
        <xdr:cNvPr id="7" name="6 Conector recto de flecha"/>
        <xdr:cNvCxnSpPr/>
      </xdr:nvCxnSpPr>
      <xdr:spPr>
        <a:xfrm flipV="1">
          <a:off x="1885950" y="570547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752475</xdr:colOff>
      <xdr:row>29</xdr:row>
      <xdr:rowOff>161925</xdr:rowOff>
    </xdr:from>
    <xdr:to>
      <xdr:col>5</xdr:col>
      <xdr:colOff>438150</xdr:colOff>
      <xdr:row>33</xdr:row>
      <xdr:rowOff>123825</xdr:rowOff>
    </xdr:to>
    <xdr:cxnSp macro="">
      <xdr:nvCxnSpPr>
        <xdr:cNvPr id="8" name="7 Conector recto de flecha"/>
        <xdr:cNvCxnSpPr/>
      </xdr:nvCxnSpPr>
      <xdr:spPr>
        <a:xfrm flipV="1">
          <a:off x="4248150" y="568642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57150</xdr:colOff>
      <xdr:row>40</xdr:row>
      <xdr:rowOff>38100</xdr:rowOff>
    </xdr:to>
    <xdr:sp macro="" textlink="">
      <xdr:nvSpPr>
        <xdr:cNvPr id="9" name="8 CuadroTexto"/>
        <xdr:cNvSpPr txBox="1"/>
      </xdr:nvSpPr>
      <xdr:spPr>
        <a:xfrm>
          <a:off x="4257675" y="6667500"/>
          <a:ext cx="462915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>
              <a:latin typeface="EHUSerif" pitchFamily="50"/>
            </a:rPr>
            <a:t>SUPOSIZIOAK:</a:t>
          </a:r>
        </a:p>
        <a:p>
          <a:r>
            <a:rPr lang="es-ES" sz="1100">
              <a:latin typeface="EHUSerif" pitchFamily="50"/>
            </a:rPr>
            <a:t>(1)</a:t>
          </a:r>
          <a:r>
            <a:rPr lang="es-ES" sz="1100" baseline="0">
              <a:latin typeface="EHUSerif" pitchFamily="50"/>
            </a:rPr>
            <a:t> Tankea k irekiak  dira, beraz, presio atmosferikoan egongo dira.</a:t>
          </a:r>
        </a:p>
        <a:p>
          <a:r>
            <a:rPr lang="es-ES" sz="1100" baseline="0">
              <a:latin typeface="EHUSerif" pitchFamily="50"/>
            </a:rPr>
            <a:t>(2) Hasierako unean  eta bukaeran likidoa geldirik dago.</a:t>
          </a:r>
        </a:p>
        <a:p>
          <a:r>
            <a:rPr lang="es-ES" sz="1100" baseline="0">
              <a:latin typeface="EHUSerif" pitchFamily="50"/>
            </a:rPr>
            <a:t>(3) Jariakinaren propietateak konstante mantentzen dira</a:t>
          </a:r>
        </a:p>
      </xdr:txBody>
    </xdr:sp>
    <xdr:clientData/>
  </xdr:twoCellAnchor>
  <xdr:twoCellAnchor editAs="oneCell">
    <xdr:from>
      <xdr:col>3</xdr:col>
      <xdr:colOff>657225</xdr:colOff>
      <xdr:row>74</xdr:row>
      <xdr:rowOff>123825</xdr:rowOff>
    </xdr:from>
    <xdr:to>
      <xdr:col>9</xdr:col>
      <xdr:colOff>691661</xdr:colOff>
      <xdr:row>89</xdr:row>
      <xdr:rowOff>86458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 r="12378"/>
        <a:stretch>
          <a:fillRect/>
        </a:stretch>
      </xdr:blipFill>
      <xdr:spPr bwMode="auto">
        <a:xfrm>
          <a:off x="3390900" y="14335125"/>
          <a:ext cx="4730261" cy="284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676275</xdr:colOff>
      <xdr:row>83</xdr:row>
      <xdr:rowOff>171450</xdr:rowOff>
    </xdr:from>
    <xdr:to>
      <xdr:col>6</xdr:col>
      <xdr:colOff>5715</xdr:colOff>
      <xdr:row>84</xdr:row>
      <xdr:rowOff>72390</xdr:rowOff>
    </xdr:to>
    <xdr:sp macro="" textlink="">
      <xdr:nvSpPr>
        <xdr:cNvPr id="12" name="11 Elipse"/>
        <xdr:cNvSpPr/>
      </xdr:nvSpPr>
      <xdr:spPr>
        <a:xfrm>
          <a:off x="4933950" y="16125825"/>
          <a:ext cx="91440" cy="914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409575</xdr:colOff>
      <xdr:row>81</xdr:row>
      <xdr:rowOff>133350</xdr:rowOff>
    </xdr:from>
    <xdr:to>
      <xdr:col>6</xdr:col>
      <xdr:colOff>501015</xdr:colOff>
      <xdr:row>82</xdr:row>
      <xdr:rowOff>34290</xdr:rowOff>
    </xdr:to>
    <xdr:sp macro="" textlink="">
      <xdr:nvSpPr>
        <xdr:cNvPr id="13" name="12 Elipse"/>
        <xdr:cNvSpPr/>
      </xdr:nvSpPr>
      <xdr:spPr>
        <a:xfrm>
          <a:off x="5429250" y="15706725"/>
          <a:ext cx="91440" cy="914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7</xdr:col>
      <xdr:colOff>123825</xdr:colOff>
      <xdr:row>78</xdr:row>
      <xdr:rowOff>133350</xdr:rowOff>
    </xdr:from>
    <xdr:to>
      <xdr:col>7</xdr:col>
      <xdr:colOff>215265</xdr:colOff>
      <xdr:row>79</xdr:row>
      <xdr:rowOff>34290</xdr:rowOff>
    </xdr:to>
    <xdr:sp macro="" textlink="">
      <xdr:nvSpPr>
        <xdr:cNvPr id="14" name="13 Elipse"/>
        <xdr:cNvSpPr/>
      </xdr:nvSpPr>
      <xdr:spPr>
        <a:xfrm>
          <a:off x="5905500" y="15135225"/>
          <a:ext cx="91440" cy="914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7</xdr:col>
      <xdr:colOff>628650</xdr:colOff>
      <xdr:row>75</xdr:row>
      <xdr:rowOff>38100</xdr:rowOff>
    </xdr:from>
    <xdr:to>
      <xdr:col>7</xdr:col>
      <xdr:colOff>720090</xdr:colOff>
      <xdr:row>75</xdr:row>
      <xdr:rowOff>129540</xdr:rowOff>
    </xdr:to>
    <xdr:sp macro="" textlink="">
      <xdr:nvSpPr>
        <xdr:cNvPr id="15" name="14 Elipse"/>
        <xdr:cNvSpPr/>
      </xdr:nvSpPr>
      <xdr:spPr>
        <a:xfrm>
          <a:off x="6410325" y="14439900"/>
          <a:ext cx="91440" cy="914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504825</xdr:colOff>
      <xdr:row>75</xdr:row>
      <xdr:rowOff>15875</xdr:rowOff>
    </xdr:from>
    <xdr:to>
      <xdr:col>8</xdr:col>
      <xdr:colOff>1587</xdr:colOff>
      <xdr:row>86</xdr:row>
      <xdr:rowOff>66675</xdr:rowOff>
    </xdr:to>
    <xdr:sp macro="" textlink="">
      <xdr:nvSpPr>
        <xdr:cNvPr id="16" name="15 Forma libre"/>
        <xdr:cNvSpPr/>
      </xdr:nvSpPr>
      <xdr:spPr>
        <a:xfrm>
          <a:off x="4000500" y="14417675"/>
          <a:ext cx="2544762" cy="2174875"/>
        </a:xfrm>
        <a:custGeom>
          <a:avLst/>
          <a:gdLst>
            <a:gd name="connsiteX0" fmla="*/ 0 w 2544762"/>
            <a:gd name="connsiteY0" fmla="*/ 2174875 h 2174875"/>
            <a:gd name="connsiteX1" fmla="*/ 219075 w 2544762"/>
            <a:gd name="connsiteY1" fmla="*/ 2051050 h 2174875"/>
            <a:gd name="connsiteX2" fmla="*/ 1000125 w 2544762"/>
            <a:gd name="connsiteY2" fmla="*/ 1765300 h 2174875"/>
            <a:gd name="connsiteX3" fmla="*/ 1476375 w 2544762"/>
            <a:gd name="connsiteY3" fmla="*/ 1327150 h 2174875"/>
            <a:gd name="connsiteX4" fmla="*/ 1933575 w 2544762"/>
            <a:gd name="connsiteY4" fmla="*/ 784225 h 2174875"/>
            <a:gd name="connsiteX5" fmla="*/ 2457450 w 2544762"/>
            <a:gd name="connsiteY5" fmla="*/ 117475 h 2174875"/>
            <a:gd name="connsiteX6" fmla="*/ 2457450 w 2544762"/>
            <a:gd name="connsiteY6" fmla="*/ 79375 h 2174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544762" h="2174875">
              <a:moveTo>
                <a:pt x="0" y="2174875"/>
              </a:moveTo>
              <a:cubicBezTo>
                <a:pt x="26194" y="2147093"/>
                <a:pt x="52388" y="2119312"/>
                <a:pt x="219075" y="2051050"/>
              </a:cubicBezTo>
              <a:cubicBezTo>
                <a:pt x="385762" y="1982788"/>
                <a:pt x="790575" y="1885950"/>
                <a:pt x="1000125" y="1765300"/>
              </a:cubicBezTo>
              <a:cubicBezTo>
                <a:pt x="1209675" y="1644650"/>
                <a:pt x="1320800" y="1490663"/>
                <a:pt x="1476375" y="1327150"/>
              </a:cubicBezTo>
              <a:cubicBezTo>
                <a:pt x="1631950" y="1163638"/>
                <a:pt x="1770063" y="985837"/>
                <a:pt x="1933575" y="784225"/>
              </a:cubicBezTo>
              <a:cubicBezTo>
                <a:pt x="2097087" y="582613"/>
                <a:pt x="2370138" y="234950"/>
                <a:pt x="2457450" y="117475"/>
              </a:cubicBezTo>
              <a:cubicBezTo>
                <a:pt x="2544762" y="0"/>
                <a:pt x="2449512" y="82550"/>
                <a:pt x="2457450" y="79375"/>
              </a:cubicBezTo>
            </a:path>
          </a:pathLst>
        </a:custGeom>
        <a:ln w="3175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7</xdr:col>
      <xdr:colOff>152400</xdr:colOff>
      <xdr:row>79</xdr:row>
      <xdr:rowOff>9525</xdr:rowOff>
    </xdr:from>
    <xdr:to>
      <xdr:col>7</xdr:col>
      <xdr:colOff>161925</xdr:colOff>
      <xdr:row>86</xdr:row>
      <xdr:rowOff>38100</xdr:rowOff>
    </xdr:to>
    <xdr:cxnSp macro="">
      <xdr:nvCxnSpPr>
        <xdr:cNvPr id="18" name="17 Conector recto"/>
        <xdr:cNvCxnSpPr>
          <a:stCxn id="16" idx="4"/>
        </xdr:cNvCxnSpPr>
      </xdr:nvCxnSpPr>
      <xdr:spPr>
        <a:xfrm>
          <a:off x="5934075" y="15201900"/>
          <a:ext cx="9525" cy="1362075"/>
        </a:xfrm>
        <a:prstGeom prst="line">
          <a:avLst/>
        </a:prstGeom>
        <a:ln w="50800">
          <a:solidFill>
            <a:srgbClr val="00B0F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495301</xdr:colOff>
      <xdr:row>79</xdr:row>
      <xdr:rowOff>9525</xdr:rowOff>
    </xdr:from>
    <xdr:to>
      <xdr:col>7</xdr:col>
      <xdr:colOff>137216</xdr:colOff>
      <xdr:row>79</xdr:row>
      <xdr:rowOff>20899</xdr:rowOff>
    </xdr:to>
    <xdr:cxnSp macro="">
      <xdr:nvCxnSpPr>
        <xdr:cNvPr id="23" name="22 Conector recto"/>
        <xdr:cNvCxnSpPr>
          <a:stCxn id="14" idx="3"/>
        </xdr:cNvCxnSpPr>
      </xdr:nvCxnSpPr>
      <xdr:spPr>
        <a:xfrm flipH="1" flipV="1">
          <a:off x="3990976" y="15201900"/>
          <a:ext cx="1927915" cy="11374"/>
        </a:xfrm>
        <a:prstGeom prst="line">
          <a:avLst/>
        </a:prstGeom>
        <a:ln w="50800">
          <a:solidFill>
            <a:srgbClr val="00B0F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85</xdr:row>
      <xdr:rowOff>38100</xdr:rowOff>
    </xdr:from>
    <xdr:to>
      <xdr:col>5</xdr:col>
      <xdr:colOff>148590</xdr:colOff>
      <xdr:row>85</xdr:row>
      <xdr:rowOff>129540</xdr:rowOff>
    </xdr:to>
    <xdr:sp macro="" textlink="">
      <xdr:nvSpPr>
        <xdr:cNvPr id="26" name="25 Elipse"/>
        <xdr:cNvSpPr/>
      </xdr:nvSpPr>
      <xdr:spPr>
        <a:xfrm>
          <a:off x="4438650" y="16402050"/>
          <a:ext cx="91440" cy="914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104775</xdr:rowOff>
    </xdr:from>
    <xdr:to>
      <xdr:col>8</xdr:col>
      <xdr:colOff>190499</xdr:colOff>
      <xdr:row>11</xdr:row>
      <xdr:rowOff>66675</xdr:rowOff>
    </xdr:to>
    <xdr:sp macro="" textlink="">
      <xdr:nvSpPr>
        <xdr:cNvPr id="2" name="1 CuadroTexto"/>
        <xdr:cNvSpPr txBox="1"/>
      </xdr:nvSpPr>
      <xdr:spPr>
        <a:xfrm>
          <a:off x="123824" y="104775"/>
          <a:ext cx="6162675" cy="2057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5.</a:t>
          </a:r>
          <a:r>
            <a:rPr lang="eu-ES" sz="1200" i="1">
              <a:latin typeface="EHUSerif"/>
              <a:ea typeface="Calibri"/>
              <a:cs typeface="Times New Roman"/>
            </a:rPr>
            <a:t> </a:t>
          </a:r>
          <a:r>
            <a:rPr lang="eu-ES" sz="1200">
              <a:latin typeface="EHUSerif"/>
              <a:ea typeface="Calibri"/>
              <a:cs typeface="Times New Roman"/>
            </a:rPr>
            <a:t>Lantegi baten beharrak asetzeko, ura laku batetik ponpatzen da (dentsitatea 1000 kg/m</a:t>
          </a:r>
          <a:r>
            <a:rPr lang="eu-ES" sz="1200" baseline="30000">
              <a:latin typeface="EHUSerif"/>
              <a:ea typeface="Calibri"/>
              <a:cs typeface="Times New Roman"/>
            </a:rPr>
            <a:t>3</a:t>
          </a:r>
          <a:r>
            <a:rPr lang="eu-ES" sz="1200">
              <a:latin typeface="EHUSerif"/>
              <a:ea typeface="Calibri"/>
              <a:cs typeface="Times New Roman"/>
            </a:rPr>
            <a:t> eta likatasuna 0,001 kg/ms) tanke batera. Lakutik 2 m-ko altuerara kokaturiko tankearen edukiera 100 m</a:t>
          </a:r>
          <a:r>
            <a:rPr lang="eu-ES" sz="1200" baseline="30000">
              <a:latin typeface="EHUSerif"/>
              <a:ea typeface="Calibri"/>
              <a:cs typeface="Times New Roman"/>
            </a:rPr>
            <a:t>3</a:t>
          </a:r>
          <a:r>
            <a:rPr lang="eu-ES" sz="1200">
              <a:latin typeface="EHUSerif"/>
              <a:ea typeface="Calibri"/>
              <a:cs typeface="Times New Roman"/>
            </a:rPr>
            <a:t> –koa da eta 24 ordutan betetzea lortzen da. Tankeko ura errefrigeraziorako erabiltzen denez, 5 atm-rako presioan mantentzen da. Erabiltzen den tutueriak 28 m-ko luzera, 20 cm-ko kanpo diametroa, 20 mm-ko lodiera eta  </a:t>
          </a:r>
          <a:r>
            <a:rPr lang="eu-ES" sz="1200">
              <a:latin typeface="+mn-lt"/>
              <a:ea typeface="Calibri"/>
              <a:cs typeface="Times New Roman"/>
            </a:rPr>
            <a:t>ε</a:t>
          </a:r>
          <a:r>
            <a:rPr lang="eu-ES" sz="1200">
              <a:latin typeface="EHUSerif"/>
              <a:ea typeface="Calibri"/>
              <a:cs typeface="Times New Roman"/>
            </a:rPr>
            <a:t>= 4,5 *10</a:t>
          </a:r>
          <a:r>
            <a:rPr lang="eu-ES" sz="1200" baseline="30000">
              <a:latin typeface="EHUSerif"/>
              <a:ea typeface="Calibri"/>
              <a:cs typeface="Times New Roman"/>
            </a:rPr>
            <a:t>-5</a:t>
          </a:r>
          <a:r>
            <a:rPr lang="eu-ES" sz="1200">
              <a:latin typeface="EHUSerif"/>
              <a:ea typeface="Calibri"/>
              <a:cs typeface="Times New Roman"/>
            </a:rPr>
            <a:t> m-ko zimurtasuna ditu. Kalkulatu: </a:t>
          </a:r>
          <a:endParaRPr lang="es-ES" sz="1200">
            <a:latin typeface="+mn-lt"/>
            <a:ea typeface="Calibri"/>
            <a:cs typeface="Times New Roman"/>
          </a:endParaRPr>
        </a:p>
        <a:p>
          <a:pPr indent="449580"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a) Ponparen etekina %75 bada, kontsumitzen duen potentzia. </a:t>
          </a:r>
          <a:endParaRPr lang="es-ES" sz="1200">
            <a:latin typeface="+mn-lt"/>
            <a:ea typeface="Calibri"/>
            <a:cs typeface="Times New Roman"/>
          </a:endParaRPr>
        </a:p>
        <a:p>
          <a:pPr indent="449580"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b) Behar den tutueriaren diametroa emari erdiarekin lan eginez gero. 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 editAs="oneCell">
    <xdr:from>
      <xdr:col>0</xdr:col>
      <xdr:colOff>361950</xdr:colOff>
      <xdr:row>29</xdr:row>
      <xdr:rowOff>180975</xdr:rowOff>
    </xdr:from>
    <xdr:to>
      <xdr:col>5</xdr:col>
      <xdr:colOff>733425</xdr:colOff>
      <xdr:row>33</xdr:row>
      <xdr:rowOff>133350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1950" y="2847975"/>
          <a:ext cx="4448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</xdr:colOff>
      <xdr:row>30</xdr:row>
      <xdr:rowOff>9525</xdr:rowOff>
    </xdr:from>
    <xdr:to>
      <xdr:col>1</xdr:col>
      <xdr:colOff>609600</xdr:colOff>
      <xdr:row>33</xdr:row>
      <xdr:rowOff>161925</xdr:rowOff>
    </xdr:to>
    <xdr:cxnSp macro="">
      <xdr:nvCxnSpPr>
        <xdr:cNvPr id="4" name="3 Conector recto de flecha"/>
        <xdr:cNvCxnSpPr/>
      </xdr:nvCxnSpPr>
      <xdr:spPr>
        <a:xfrm flipV="1">
          <a:off x="923925" y="286702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733425</xdr:colOff>
      <xdr:row>29</xdr:row>
      <xdr:rowOff>142875</xdr:rowOff>
    </xdr:from>
    <xdr:to>
      <xdr:col>2</xdr:col>
      <xdr:colOff>419100</xdr:colOff>
      <xdr:row>33</xdr:row>
      <xdr:rowOff>104775</xdr:rowOff>
    </xdr:to>
    <xdr:cxnSp macro="">
      <xdr:nvCxnSpPr>
        <xdr:cNvPr id="5" name="4 Conector recto de flecha"/>
        <xdr:cNvCxnSpPr/>
      </xdr:nvCxnSpPr>
      <xdr:spPr>
        <a:xfrm flipV="1">
          <a:off x="1495425" y="280987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733425</xdr:colOff>
      <xdr:row>29</xdr:row>
      <xdr:rowOff>180975</xdr:rowOff>
    </xdr:from>
    <xdr:to>
      <xdr:col>5</xdr:col>
      <xdr:colOff>419100</xdr:colOff>
      <xdr:row>33</xdr:row>
      <xdr:rowOff>142875</xdr:rowOff>
    </xdr:to>
    <xdr:cxnSp macro="">
      <xdr:nvCxnSpPr>
        <xdr:cNvPr id="6" name="5 Conector recto de flecha"/>
        <xdr:cNvCxnSpPr/>
      </xdr:nvCxnSpPr>
      <xdr:spPr>
        <a:xfrm flipV="1">
          <a:off x="3943350" y="576262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18</xdr:row>
      <xdr:rowOff>180975</xdr:rowOff>
    </xdr:from>
    <xdr:to>
      <xdr:col>3</xdr:col>
      <xdr:colOff>581025</xdr:colOff>
      <xdr:row>19</xdr:row>
      <xdr:rowOff>47625</xdr:rowOff>
    </xdr:to>
    <xdr:sp macro="" textlink="">
      <xdr:nvSpPr>
        <xdr:cNvPr id="7" name="6 Flecha derecha"/>
        <xdr:cNvSpPr/>
      </xdr:nvSpPr>
      <xdr:spPr>
        <a:xfrm>
          <a:off x="2667000" y="3800475"/>
          <a:ext cx="3619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6</xdr:col>
      <xdr:colOff>714375</xdr:colOff>
      <xdr:row>44</xdr:row>
      <xdr:rowOff>57150</xdr:rowOff>
    </xdr:from>
    <xdr:to>
      <xdr:col>15</xdr:col>
      <xdr:colOff>66675</xdr:colOff>
      <xdr:row>68</xdr:row>
      <xdr:rowOff>142875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48300" y="8496300"/>
          <a:ext cx="6210300" cy="4657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10</xdr:col>
      <xdr:colOff>190500</xdr:colOff>
      <xdr:row>56</xdr:row>
      <xdr:rowOff>104775</xdr:rowOff>
    </xdr:from>
    <xdr:to>
      <xdr:col>10</xdr:col>
      <xdr:colOff>190500</xdr:colOff>
      <xdr:row>65</xdr:row>
      <xdr:rowOff>123826</xdr:rowOff>
    </xdr:to>
    <xdr:cxnSp macro="">
      <xdr:nvCxnSpPr>
        <xdr:cNvPr id="9" name="8 Conector recto"/>
        <xdr:cNvCxnSpPr/>
      </xdr:nvCxnSpPr>
      <xdr:spPr>
        <a:xfrm flipV="1">
          <a:off x="7972425" y="10829925"/>
          <a:ext cx="0" cy="1733551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666750</xdr:colOff>
      <xdr:row>59</xdr:row>
      <xdr:rowOff>142875</xdr:rowOff>
    </xdr:from>
    <xdr:to>
      <xdr:col>14</xdr:col>
      <xdr:colOff>238128</xdr:colOff>
      <xdr:row>59</xdr:row>
      <xdr:rowOff>142876</xdr:rowOff>
    </xdr:to>
    <xdr:cxnSp macro="">
      <xdr:nvCxnSpPr>
        <xdr:cNvPr id="10" name="9 Conector recto"/>
        <xdr:cNvCxnSpPr/>
      </xdr:nvCxnSpPr>
      <xdr:spPr>
        <a:xfrm flipH="1" flipV="1">
          <a:off x="9972675" y="11439525"/>
          <a:ext cx="1095378" cy="1"/>
        </a:xfrm>
        <a:prstGeom prst="line">
          <a:avLst/>
        </a:prstGeom>
        <a:ln w="3175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485775</xdr:colOff>
      <xdr:row>56</xdr:row>
      <xdr:rowOff>133350</xdr:rowOff>
    </xdr:from>
    <xdr:to>
      <xdr:col>10</xdr:col>
      <xdr:colOff>180979</xdr:colOff>
      <xdr:row>56</xdr:row>
      <xdr:rowOff>133351</xdr:rowOff>
    </xdr:to>
    <xdr:cxnSp macro="">
      <xdr:nvCxnSpPr>
        <xdr:cNvPr id="11" name="10 Conector recto"/>
        <xdr:cNvCxnSpPr/>
      </xdr:nvCxnSpPr>
      <xdr:spPr>
        <a:xfrm flipH="1" flipV="1">
          <a:off x="5981700" y="10858500"/>
          <a:ext cx="1981204" cy="1"/>
        </a:xfrm>
        <a:prstGeom prst="line">
          <a:avLst/>
        </a:prstGeom>
        <a:ln w="3175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7" Type="http://schemas.openxmlformats.org/officeDocument/2006/relationships/oleObject" Target="../embeddings/oleObject6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oleObject" Target="../embeddings/oleObject5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9.bin"/><Relationship Id="rId5" Type="http://schemas.openxmlformats.org/officeDocument/2006/relationships/oleObject" Target="../embeddings/oleObject8.bin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0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6" Type="http://schemas.openxmlformats.org/officeDocument/2006/relationships/oleObject" Target="../embeddings/oleObject13.bin"/><Relationship Id="rId5" Type="http://schemas.openxmlformats.org/officeDocument/2006/relationships/oleObject" Target="../embeddings/oleObject12.bin"/><Relationship Id="rId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4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6" Type="http://schemas.openxmlformats.org/officeDocument/2006/relationships/oleObject" Target="../embeddings/oleObject17.bin"/><Relationship Id="rId5" Type="http://schemas.openxmlformats.org/officeDocument/2006/relationships/oleObject" Target="../embeddings/oleObject16.bin"/><Relationship Id="rId4" Type="http://schemas.openxmlformats.org/officeDocument/2006/relationships/oleObject" Target="../embeddings/oleObject1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"/>
  <sheetViews>
    <sheetView workbookViewId="0">
      <selection activeCell="K17" sqref="K17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0:F59"/>
  <sheetViews>
    <sheetView tabSelected="1" workbookViewId="0">
      <selection activeCell="J15" sqref="J15"/>
    </sheetView>
  </sheetViews>
  <sheetFormatPr baseColWidth="10" defaultRowHeight="15"/>
  <cols>
    <col min="3" max="3" width="13.5703125" bestFit="1" customWidth="1"/>
    <col min="5" max="5" width="15.140625" customWidth="1"/>
  </cols>
  <sheetData>
    <row r="10" spans="2:6">
      <c r="B10" s="1" t="s">
        <v>0</v>
      </c>
    </row>
    <row r="12" spans="2:6">
      <c r="B12" s="6" t="s">
        <v>2</v>
      </c>
      <c r="C12">
        <v>5</v>
      </c>
      <c r="E12" s="6" t="s">
        <v>14</v>
      </c>
    </row>
    <row r="13" spans="2:6" ht="17.25">
      <c r="B13" s="6" t="s">
        <v>3</v>
      </c>
      <c r="C13">
        <v>8</v>
      </c>
      <c r="E13" s="6" t="s">
        <v>15</v>
      </c>
      <c r="F13">
        <v>995.7</v>
      </c>
    </row>
    <row r="14" spans="2:6">
      <c r="B14" s="6" t="s">
        <v>7</v>
      </c>
      <c r="C14">
        <v>15000</v>
      </c>
    </row>
    <row r="16" spans="2:6">
      <c r="B16" s="2" t="s">
        <v>1</v>
      </c>
    </row>
    <row r="18" spans="2:3">
      <c r="B18" t="s">
        <v>8</v>
      </c>
    </row>
    <row r="20" spans="2:3">
      <c r="B20" t="s">
        <v>4</v>
      </c>
      <c r="C20">
        <f>C12*100000</f>
        <v>500000</v>
      </c>
    </row>
    <row r="21" spans="2:3">
      <c r="B21" t="s">
        <v>5</v>
      </c>
      <c r="C21">
        <f>C13*100000</f>
        <v>800000</v>
      </c>
    </row>
    <row r="22" spans="2:3" ht="17.25">
      <c r="B22" t="s">
        <v>6</v>
      </c>
      <c r="C22" s="3">
        <f>(C14/1000)/3600</f>
        <v>4.1666666666666666E-3</v>
      </c>
    </row>
    <row r="24" spans="2:3">
      <c r="B24" t="s">
        <v>9</v>
      </c>
    </row>
    <row r="31" spans="2:3">
      <c r="B31" t="s">
        <v>10</v>
      </c>
    </row>
    <row r="36" spans="2:2">
      <c r="B36" t="s">
        <v>11</v>
      </c>
    </row>
    <row r="47" spans="2:2">
      <c r="B47" t="s">
        <v>12</v>
      </c>
    </row>
    <row r="49" spans="2:3">
      <c r="B49" t="s">
        <v>16</v>
      </c>
      <c r="C49" s="5">
        <f>C20/(F13*9.8)</f>
        <v>51.240743359712063</v>
      </c>
    </row>
    <row r="50" spans="2:3">
      <c r="B50" t="s">
        <v>17</v>
      </c>
      <c r="C50" s="5">
        <f>C21/(F13*9.8)</f>
        <v>81.985189375539306</v>
      </c>
    </row>
    <row r="52" spans="2:3">
      <c r="B52" s="10" t="s">
        <v>13</v>
      </c>
      <c r="C52" s="11">
        <f>C50-C49</f>
        <v>30.744446015827243</v>
      </c>
    </row>
    <row r="54" spans="2:3">
      <c r="B54" t="s">
        <v>18</v>
      </c>
    </row>
    <row r="59" spans="2:3">
      <c r="B59" s="10" t="s">
        <v>19</v>
      </c>
      <c r="C59" s="12">
        <f>C52*9.8*C22*F13/1000</f>
        <v>1.2500000000000002</v>
      </c>
    </row>
  </sheetData>
  <pageMargins left="0.7" right="0.7" top="0.75" bottom="0.75" header="0.3" footer="0.3"/>
  <pageSetup paperSize="9" orientation="portrait" r:id="rId1"/>
  <drawing r:id="rId2"/>
  <legacyDrawing r:id="rId3"/>
  <oleObjects>
    <oleObject progId="Equation.3" shapeId="1025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3:E143"/>
  <sheetViews>
    <sheetView topLeftCell="A139" workbookViewId="0">
      <selection activeCell="G117" sqref="G117"/>
    </sheetView>
  </sheetViews>
  <sheetFormatPr baseColWidth="10" defaultRowHeight="15"/>
  <cols>
    <col min="2" max="2" width="15.5703125" customWidth="1"/>
    <col min="3" max="3" width="12" bestFit="1" customWidth="1"/>
  </cols>
  <sheetData>
    <row r="23" spans="2:3">
      <c r="B23" s="1" t="s">
        <v>0</v>
      </c>
    </row>
    <row r="25" spans="2:3">
      <c r="B25" t="s">
        <v>21</v>
      </c>
      <c r="C25">
        <v>0.2</v>
      </c>
    </row>
    <row r="26" spans="2:3">
      <c r="B26" t="s">
        <v>20</v>
      </c>
      <c r="C26">
        <v>100</v>
      </c>
    </row>
    <row r="27" spans="2:3">
      <c r="B27" t="s">
        <v>22</v>
      </c>
      <c r="C27">
        <v>0.2</v>
      </c>
    </row>
    <row r="28" spans="2:3">
      <c r="B28" t="s">
        <v>23</v>
      </c>
      <c r="C28">
        <v>75</v>
      </c>
    </row>
    <row r="29" spans="2:3">
      <c r="B29" t="s">
        <v>82</v>
      </c>
      <c r="C29">
        <v>2.0000000000000001E-4</v>
      </c>
    </row>
    <row r="30" spans="2:3">
      <c r="B30" t="s">
        <v>29</v>
      </c>
      <c r="C30" s="3">
        <f>30/3600</f>
        <v>8.3333333333333332E-3</v>
      </c>
    </row>
    <row r="32" spans="2:3">
      <c r="B32" t="s">
        <v>24</v>
      </c>
    </row>
    <row r="33" spans="2:3" ht="17.25">
      <c r="B33" s="6" t="s">
        <v>28</v>
      </c>
      <c r="C33">
        <v>995.7</v>
      </c>
    </row>
    <row r="34" spans="2:3">
      <c r="B34" s="6" t="s">
        <v>27</v>
      </c>
      <c r="C34">
        <v>4.2460000000000004</v>
      </c>
    </row>
    <row r="35" spans="2:3">
      <c r="B35" s="6" t="s">
        <v>25</v>
      </c>
      <c r="C35" s="39">
        <v>7.9230000000000001E-4</v>
      </c>
    </row>
    <row r="37" spans="2:3">
      <c r="B37" s="2" t="s">
        <v>1</v>
      </c>
    </row>
    <row r="39" spans="2:3">
      <c r="B39" t="s">
        <v>79</v>
      </c>
    </row>
    <row r="47" spans="2:3">
      <c r="B47" t="s">
        <v>80</v>
      </c>
    </row>
    <row r="60" spans="2:4">
      <c r="B60" t="s">
        <v>83</v>
      </c>
    </row>
    <row r="62" spans="2:4">
      <c r="C62" s="29" t="s">
        <v>84</v>
      </c>
      <c r="D62" s="29" t="s">
        <v>85</v>
      </c>
    </row>
    <row r="64" spans="2:4">
      <c r="B64" t="s">
        <v>86</v>
      </c>
    </row>
    <row r="68" spans="2:5">
      <c r="B68" t="s">
        <v>87</v>
      </c>
    </row>
    <row r="70" spans="2:5">
      <c r="B70" s="13"/>
      <c r="C70" s="13"/>
      <c r="D70" s="13"/>
      <c r="E70" s="13"/>
    </row>
    <row r="74" spans="2:5">
      <c r="B74" s="8" t="s">
        <v>45</v>
      </c>
      <c r="C74" s="38">
        <f>C30/(PI()*C25^2/4)</f>
        <v>0.26525823848649221</v>
      </c>
    </row>
    <row r="76" spans="2:5">
      <c r="B76" t="s">
        <v>88</v>
      </c>
    </row>
    <row r="83" spans="2:3">
      <c r="B83" t="s">
        <v>89</v>
      </c>
    </row>
    <row r="85" spans="2:3">
      <c r="B85" t="s">
        <v>81</v>
      </c>
      <c r="C85" s="39">
        <f>C74*C25*C33/C35</f>
        <v>66671.116511674947</v>
      </c>
    </row>
    <row r="86" spans="2:3">
      <c r="B86" t="s">
        <v>82</v>
      </c>
      <c r="C86">
        <v>2.0000000000000001E-4</v>
      </c>
    </row>
    <row r="87" spans="2:3">
      <c r="B87" t="s">
        <v>90</v>
      </c>
      <c r="C87">
        <v>2.0500000000000001E-2</v>
      </c>
    </row>
    <row r="88" spans="2:3">
      <c r="B88" t="s">
        <v>53</v>
      </c>
      <c r="C88">
        <f>C87/4</f>
        <v>5.1250000000000002E-3</v>
      </c>
    </row>
    <row r="91" spans="2:3">
      <c r="B91" t="s">
        <v>62</v>
      </c>
      <c r="C91" s="4">
        <f>2*C88*(C74^2)*C26/(9.8*C25)</f>
        <v>3.6796419087796274E-2</v>
      </c>
    </row>
    <row r="94" spans="2:3">
      <c r="B94" t="s">
        <v>91</v>
      </c>
    </row>
    <row r="96" spans="2:3">
      <c r="B96" s="41" t="s">
        <v>94</v>
      </c>
      <c r="C96" s="40">
        <f>(101325-C34*1000)/(C33*9.8)-C91</f>
        <v>9.912003830147178</v>
      </c>
    </row>
    <row r="98" spans="2:2">
      <c r="B98" t="s">
        <v>93</v>
      </c>
    </row>
    <row r="106" spans="2:2">
      <c r="B106" t="s">
        <v>97</v>
      </c>
    </row>
    <row r="107" spans="2:2">
      <c r="B107" t="s">
        <v>92</v>
      </c>
    </row>
    <row r="128" spans="3:4">
      <c r="C128" s="13" t="s">
        <v>38</v>
      </c>
      <c r="D128" s="13" t="s">
        <v>39</v>
      </c>
    </row>
    <row r="129" spans="2:4">
      <c r="B129" t="s">
        <v>40</v>
      </c>
      <c r="C129" s="13">
        <v>1</v>
      </c>
      <c r="D129" s="13">
        <v>5</v>
      </c>
    </row>
    <row r="130" spans="2:4">
      <c r="B130" t="s">
        <v>42</v>
      </c>
      <c r="C130" s="13">
        <v>0</v>
      </c>
      <c r="D130" s="13">
        <v>50</v>
      </c>
    </row>
    <row r="131" spans="2:4">
      <c r="B131" t="s">
        <v>41</v>
      </c>
      <c r="C131" s="13">
        <v>0</v>
      </c>
      <c r="D131" s="13">
        <v>0</v>
      </c>
    </row>
    <row r="134" spans="2:4">
      <c r="B134" t="s">
        <v>62</v>
      </c>
      <c r="C134" s="3">
        <f>2*C88*(C74^2)*(C26+C28)/(C25*9.8)</f>
        <v>6.4393733403643488E-2</v>
      </c>
    </row>
    <row r="136" spans="2:4">
      <c r="B136" s="10" t="s">
        <v>13</v>
      </c>
      <c r="C136" s="37">
        <f>(D129-C129)*101325/(C33*9.8)+D130+C134</f>
        <v>91.600140300786251</v>
      </c>
    </row>
    <row r="141" spans="2:4">
      <c r="B141" t="s">
        <v>95</v>
      </c>
      <c r="C141" s="7">
        <f>C136*9.8*C30*C33/1000</f>
        <v>7.4485112086285854</v>
      </c>
    </row>
    <row r="142" spans="2:4">
      <c r="B142" s="36" t="s">
        <v>77</v>
      </c>
      <c r="C142">
        <v>0.8</v>
      </c>
    </row>
    <row r="143" spans="2:4">
      <c r="B143" s="10" t="s">
        <v>96</v>
      </c>
      <c r="C143" s="37">
        <f>C141/C142</f>
        <v>9.3106390107857315</v>
      </c>
    </row>
  </sheetData>
  <pageMargins left="0.7" right="0.7" top="0.75" bottom="0.75" header="0.3" footer="0.3"/>
  <drawing r:id="rId1"/>
  <legacyDrawing r:id="rId2"/>
  <oleObjects>
    <oleObject progId="Equation.3" shapeId="2049" r:id="rId3"/>
    <oleObject progId="Equation.3" shapeId="2050" r:id="rId4"/>
    <oleObject progId="Equation.3" shapeId="2051" r:id="rId5"/>
    <oleObject progId="Equation.3" shapeId="2052" r:id="rId6"/>
    <oleObject progId="Equation.3" shapeId="2053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4:D82"/>
  <sheetViews>
    <sheetView workbookViewId="0">
      <selection activeCell="A33" sqref="A33:G50"/>
    </sheetView>
  </sheetViews>
  <sheetFormatPr baseColWidth="10" defaultRowHeight="15"/>
  <cols>
    <col min="2" max="2" width="16.140625" customWidth="1"/>
  </cols>
  <sheetData>
    <row r="14" spans="2:3">
      <c r="B14" s="1" t="s">
        <v>0</v>
      </c>
    </row>
    <row r="16" spans="2:3" ht="17.25">
      <c r="B16" t="s">
        <v>6</v>
      </c>
      <c r="C16">
        <v>0.02</v>
      </c>
    </row>
    <row r="17" spans="2:4">
      <c r="B17" t="s">
        <v>30</v>
      </c>
      <c r="C17">
        <v>3</v>
      </c>
    </row>
    <row r="20" spans="2:4">
      <c r="B20" t="s">
        <v>31</v>
      </c>
    </row>
    <row r="21" spans="2:4">
      <c r="C21" s="13" t="s">
        <v>33</v>
      </c>
    </row>
    <row r="22" spans="2:4">
      <c r="B22" t="s">
        <v>32</v>
      </c>
      <c r="C22" s="13">
        <v>15</v>
      </c>
    </row>
    <row r="24" spans="2:4">
      <c r="B24" t="s">
        <v>34</v>
      </c>
      <c r="C24">
        <v>0.1</v>
      </c>
    </row>
    <row r="26" spans="2:4">
      <c r="B26" t="s">
        <v>24</v>
      </c>
    </row>
    <row r="27" spans="2:4" ht="17.25">
      <c r="B27" s="6" t="s">
        <v>15</v>
      </c>
      <c r="C27">
        <v>995.7</v>
      </c>
    </row>
    <row r="28" spans="2:4">
      <c r="B28" s="6" t="s">
        <v>35</v>
      </c>
      <c r="C28">
        <v>4.2460000000000004</v>
      </c>
      <c r="D28" t="s">
        <v>36</v>
      </c>
    </row>
    <row r="31" spans="2:4">
      <c r="B31" s="2" t="s">
        <v>1</v>
      </c>
    </row>
    <row r="33" spans="2:4">
      <c r="B33" t="s">
        <v>37</v>
      </c>
    </row>
    <row r="40" spans="2:4">
      <c r="C40" s="13" t="s">
        <v>38</v>
      </c>
      <c r="D40" s="13" t="s">
        <v>39</v>
      </c>
    </row>
    <row r="41" spans="2:4">
      <c r="B41" t="s">
        <v>40</v>
      </c>
      <c r="C41" s="13">
        <v>1</v>
      </c>
      <c r="D41" s="13" t="s">
        <v>43</v>
      </c>
    </row>
    <row r="42" spans="2:4">
      <c r="B42" t="s">
        <v>42</v>
      </c>
      <c r="C42" s="13">
        <v>0</v>
      </c>
      <c r="D42" s="13">
        <v>4</v>
      </c>
    </row>
    <row r="43" spans="2:4">
      <c r="B43" t="s">
        <v>41</v>
      </c>
      <c r="C43" s="13">
        <v>0</v>
      </c>
      <c r="D43" s="13" t="s">
        <v>43</v>
      </c>
    </row>
    <row r="45" spans="2:4">
      <c r="B45" t="s">
        <v>44</v>
      </c>
    </row>
    <row r="50" spans="2:3">
      <c r="B50" s="8" t="s">
        <v>45</v>
      </c>
      <c r="C50" s="9">
        <f>C16/(PI()*(C24^2)/4)</f>
        <v>2.5464790894703251</v>
      </c>
    </row>
    <row r="52" spans="2:3">
      <c r="B52" t="s">
        <v>46</v>
      </c>
    </row>
    <row r="60" spans="2:3">
      <c r="B60" s="8" t="s">
        <v>47</v>
      </c>
      <c r="C60" s="9">
        <f>C22*(C50^2)/(2*9.8)</f>
        <v>4.9626702192165419</v>
      </c>
    </row>
    <row r="62" spans="2:3">
      <c r="B62" t="s">
        <v>48</v>
      </c>
    </row>
    <row r="74" spans="2:3">
      <c r="B74" s="14" t="s">
        <v>51</v>
      </c>
      <c r="C74" s="15"/>
    </row>
    <row r="75" spans="2:3">
      <c r="B75" s="10" t="s">
        <v>49</v>
      </c>
      <c r="C75" s="11">
        <f>(C41*101325-C28*1000)/(C27*9.8)-D42-C60</f>
        <v>0.98613003001843236</v>
      </c>
    </row>
    <row r="76" spans="2:3">
      <c r="B76" s="1" t="s">
        <v>30</v>
      </c>
      <c r="C76" s="1">
        <v>3</v>
      </c>
    </row>
    <row r="78" spans="2:3">
      <c r="B78" t="s">
        <v>50</v>
      </c>
    </row>
    <row r="82" spans="2:2">
      <c r="B82" t="s">
        <v>52</v>
      </c>
    </row>
  </sheetData>
  <pageMargins left="0.7" right="0.7" top="0.75" bottom="0.75" header="0.3" footer="0.3"/>
  <pageSetup paperSize="9" orientation="portrait" r:id="rId1"/>
  <drawing r:id="rId2"/>
  <legacyDrawing r:id="rId3"/>
  <oleObjects>
    <oleObject progId="Equation.3" shapeId="3073" r:id="rId4"/>
    <oleObject progId="Equation.3" shapeId="3074" r:id="rId5"/>
    <oleObject progId="Equation.3" shapeId="3075" r:id="rId6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4:G99"/>
  <sheetViews>
    <sheetView workbookViewId="0">
      <selection activeCell="B96" sqref="B96:E99"/>
    </sheetView>
  </sheetViews>
  <sheetFormatPr baseColWidth="10" defaultRowHeight="15"/>
  <cols>
    <col min="2" max="2" width="18.140625" customWidth="1"/>
    <col min="5" max="5" width="13.28515625" customWidth="1"/>
  </cols>
  <sheetData>
    <row r="14" spans="2:6">
      <c r="B14" s="1" t="s">
        <v>0</v>
      </c>
    </row>
    <row r="15" spans="2:6">
      <c r="E15" t="s">
        <v>75</v>
      </c>
    </row>
    <row r="16" spans="2:6" ht="17.25">
      <c r="B16" t="s">
        <v>34</v>
      </c>
      <c r="C16">
        <v>0.04</v>
      </c>
      <c r="E16" t="s">
        <v>26</v>
      </c>
      <c r="F16">
        <v>990</v>
      </c>
    </row>
    <row r="17" spans="2:3">
      <c r="B17" t="s">
        <v>59</v>
      </c>
      <c r="C17">
        <v>25</v>
      </c>
    </row>
    <row r="18" spans="2:3">
      <c r="B18" t="s">
        <v>53</v>
      </c>
      <c r="C18">
        <v>5.0000000000000001E-3</v>
      </c>
    </row>
    <row r="20" spans="2:3">
      <c r="B20" t="s">
        <v>54</v>
      </c>
    </row>
    <row r="21" spans="2:3">
      <c r="C21" s="13" t="s">
        <v>33</v>
      </c>
    </row>
    <row r="22" spans="2:3">
      <c r="B22" t="s">
        <v>55</v>
      </c>
      <c r="C22" s="13">
        <v>0.5</v>
      </c>
    </row>
    <row r="23" spans="2:3">
      <c r="B23" t="s">
        <v>56</v>
      </c>
      <c r="C23" s="13">
        <v>1</v>
      </c>
    </row>
    <row r="24" spans="2:3">
      <c r="B24" t="s">
        <v>57</v>
      </c>
      <c r="C24" s="13">
        <v>1.5</v>
      </c>
    </row>
    <row r="25" spans="2:3">
      <c r="B25" t="s">
        <v>58</v>
      </c>
      <c r="C25" s="13">
        <v>10</v>
      </c>
    </row>
    <row r="27" spans="2:3">
      <c r="B27" s="2" t="s">
        <v>1</v>
      </c>
    </row>
    <row r="29" spans="2:3">
      <c r="B29" t="s">
        <v>60</v>
      </c>
    </row>
    <row r="36" spans="2:7">
      <c r="C36" s="13" t="s">
        <v>38</v>
      </c>
      <c r="D36" s="13" t="s">
        <v>39</v>
      </c>
    </row>
    <row r="37" spans="2:7">
      <c r="B37" t="s">
        <v>40</v>
      </c>
      <c r="C37" s="13">
        <v>1</v>
      </c>
      <c r="D37" s="13">
        <v>1</v>
      </c>
    </row>
    <row r="38" spans="2:7">
      <c r="B38" t="s">
        <v>42</v>
      </c>
      <c r="C38" s="13">
        <v>0</v>
      </c>
      <c r="D38" s="13">
        <v>5</v>
      </c>
    </row>
    <row r="39" spans="2:7">
      <c r="B39" t="s">
        <v>41</v>
      </c>
      <c r="C39" s="13">
        <v>0</v>
      </c>
      <c r="D39" s="13">
        <v>0</v>
      </c>
    </row>
    <row r="42" spans="2:7">
      <c r="B42" t="s">
        <v>66</v>
      </c>
    </row>
    <row r="44" spans="2:7">
      <c r="B44" t="s">
        <v>61</v>
      </c>
    </row>
    <row r="47" spans="2:7" ht="17.25">
      <c r="E47" s="16" t="s">
        <v>62</v>
      </c>
      <c r="F47" s="17">
        <f>2*C18*C17/(9.8*C16)</f>
        <v>0.63775510204081631</v>
      </c>
      <c r="G47" s="18" t="s">
        <v>63</v>
      </c>
    </row>
    <row r="51" spans="2:7">
      <c r="B51" t="s">
        <v>54</v>
      </c>
    </row>
    <row r="54" spans="2:7" ht="17.25">
      <c r="E54" s="10" t="s">
        <v>62</v>
      </c>
      <c r="F54" s="11">
        <f>(C22+C23+C24*4+C25)/(9.8*2)</f>
        <v>0.89285714285714279</v>
      </c>
      <c r="G54" s="12" t="s">
        <v>64</v>
      </c>
    </row>
    <row r="57" spans="2:7">
      <c r="B57" t="s">
        <v>65</v>
      </c>
    </row>
    <row r="60" spans="2:7" ht="17.25">
      <c r="C60" s="19" t="s">
        <v>13</v>
      </c>
      <c r="D60" s="20">
        <f>5</f>
        <v>5</v>
      </c>
      <c r="E60" s="20" t="s">
        <v>67</v>
      </c>
      <c r="F60" s="21">
        <f>F47+F54</f>
        <v>1.5306122448979591</v>
      </c>
      <c r="G60" s="22" t="s">
        <v>63</v>
      </c>
    </row>
    <row r="63" spans="2:7">
      <c r="B63" t="s">
        <v>68</v>
      </c>
    </row>
    <row r="69" spans="2:6">
      <c r="B69" s="19" t="s">
        <v>41</v>
      </c>
      <c r="C69" s="23">
        <f>1/(PI()*(C16^2)/4)</f>
        <v>795.77471545947674</v>
      </c>
      <c r="D69" s="24" t="s">
        <v>69</v>
      </c>
    </row>
    <row r="71" spans="2:6">
      <c r="B71" t="s">
        <v>70</v>
      </c>
    </row>
    <row r="73" spans="2:6" ht="17.25">
      <c r="B73" s="25" t="s">
        <v>13</v>
      </c>
      <c r="C73" s="26">
        <v>5</v>
      </c>
      <c r="D73" s="26" t="s">
        <v>67</v>
      </c>
      <c r="E73" s="27">
        <f>F60*C69^2</f>
        <v>969271.52719073137</v>
      </c>
      <c r="F73" s="28" t="s">
        <v>71</v>
      </c>
    </row>
    <row r="75" spans="2:6">
      <c r="B75" t="s">
        <v>72</v>
      </c>
    </row>
    <row r="77" spans="2:6" ht="17.25">
      <c r="B77" s="30" t="s">
        <v>73</v>
      </c>
      <c r="C77" s="31" t="s">
        <v>13</v>
      </c>
    </row>
    <row r="78" spans="2:6">
      <c r="B78" s="32">
        <v>0</v>
      </c>
      <c r="C78" s="33">
        <f>5+$E$73*B78^2</f>
        <v>5</v>
      </c>
    </row>
    <row r="79" spans="2:6">
      <c r="B79" s="32">
        <v>1E-3</v>
      </c>
      <c r="C79" s="33">
        <f t="shared" ref="C79:C88" si="0">5+$E$73*B79^2</f>
        <v>5.9692715271907311</v>
      </c>
    </row>
    <row r="80" spans="2:6">
      <c r="B80" s="32">
        <v>2E-3</v>
      </c>
      <c r="C80" s="33">
        <f t="shared" si="0"/>
        <v>8.8770861087629243</v>
      </c>
    </row>
    <row r="81" spans="2:3">
      <c r="B81" s="32">
        <v>3.0000000000000001E-3</v>
      </c>
      <c r="C81" s="33">
        <f t="shared" si="0"/>
        <v>13.723443744716583</v>
      </c>
    </row>
    <row r="82" spans="2:3">
      <c r="B82" s="32">
        <v>4.0000000000000001E-3</v>
      </c>
      <c r="C82" s="33">
        <f t="shared" si="0"/>
        <v>20.508344435051701</v>
      </c>
    </row>
    <row r="83" spans="2:3">
      <c r="B83" s="32">
        <v>5.0000000000000001E-3</v>
      </c>
      <c r="C83" s="33">
        <f t="shared" si="0"/>
        <v>29.231788179768287</v>
      </c>
    </row>
    <row r="84" spans="2:3">
      <c r="B84" s="32">
        <v>6.0000000000000001E-3</v>
      </c>
      <c r="C84" s="33">
        <f>5+$E$73*B84^2</f>
        <v>39.893774978866333</v>
      </c>
    </row>
    <row r="85" spans="2:3">
      <c r="B85" s="32">
        <v>7.0000000000000001E-3</v>
      </c>
      <c r="C85" s="33">
        <f t="shared" si="0"/>
        <v>52.49430483234584</v>
      </c>
    </row>
    <row r="86" spans="2:3">
      <c r="B86" s="32">
        <v>8.0000000000000002E-3</v>
      </c>
      <c r="C86" s="33">
        <f t="shared" si="0"/>
        <v>67.033377740206802</v>
      </c>
    </row>
    <row r="87" spans="2:3">
      <c r="B87" s="32">
        <v>8.9999999999999993E-3</v>
      </c>
      <c r="C87" s="33">
        <f t="shared" si="0"/>
        <v>83.510993702449227</v>
      </c>
    </row>
    <row r="88" spans="2:3">
      <c r="B88" s="34">
        <v>0.01</v>
      </c>
      <c r="C88" s="35">
        <f t="shared" si="0"/>
        <v>101.92715271907315</v>
      </c>
    </row>
    <row r="91" spans="2:3">
      <c r="B91" s="14" t="s">
        <v>74</v>
      </c>
    </row>
    <row r="92" spans="2:3">
      <c r="B92" s="10" t="s">
        <v>29</v>
      </c>
      <c r="C92" s="12">
        <v>8.0000000000000002E-3</v>
      </c>
    </row>
    <row r="94" spans="2:3">
      <c r="B94" s="10" t="s">
        <v>13</v>
      </c>
      <c r="C94" s="12">
        <v>65</v>
      </c>
    </row>
    <row r="96" spans="2:3">
      <c r="B96" t="s">
        <v>76</v>
      </c>
      <c r="C96" s="5">
        <f>C94*F16*9.8*C92/1000</f>
        <v>5.0450400000000002</v>
      </c>
    </row>
    <row r="97" spans="2:3">
      <c r="B97" s="36" t="s">
        <v>77</v>
      </c>
      <c r="C97">
        <v>0.88</v>
      </c>
    </row>
    <row r="99" spans="2:3">
      <c r="B99" s="10" t="s">
        <v>78</v>
      </c>
      <c r="C99" s="37">
        <f>C96/C97</f>
        <v>5.7330000000000005</v>
      </c>
    </row>
  </sheetData>
  <pageMargins left="0.7" right="0.7" top="0.75" bottom="0.75" header="0.3" footer="0.3"/>
  <drawing r:id="rId1"/>
  <legacyDrawing r:id="rId2"/>
  <oleObjects>
    <oleObject progId="Equation.3" shapeId="4097" r:id="rId3"/>
    <oleObject progId="Equation.3" shapeId="4098" r:id="rId4"/>
    <oleObject progId="Equation.3" shapeId="4100" r:id="rId5"/>
    <oleObject progId="Equation.3" shapeId="4101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4:G89"/>
  <sheetViews>
    <sheetView workbookViewId="0">
      <selection activeCell="F92" sqref="F92"/>
    </sheetView>
  </sheetViews>
  <sheetFormatPr baseColWidth="10" defaultRowHeight="15"/>
  <cols>
    <col min="2" max="2" width="13.85546875" customWidth="1"/>
    <col min="3" max="3" width="13" customWidth="1"/>
  </cols>
  <sheetData>
    <row r="14" spans="2:3">
      <c r="B14" s="1" t="s">
        <v>0</v>
      </c>
    </row>
    <row r="16" spans="2:3">
      <c r="B16" t="s">
        <v>99</v>
      </c>
      <c r="C16">
        <v>1000</v>
      </c>
    </row>
    <row r="17" spans="2:6">
      <c r="B17" t="s">
        <v>100</v>
      </c>
      <c r="C17">
        <v>1E-3</v>
      </c>
    </row>
    <row r="19" spans="2:6" ht="17.25">
      <c r="B19" t="s">
        <v>102</v>
      </c>
      <c r="C19">
        <v>100</v>
      </c>
    </row>
    <row r="20" spans="2:6" ht="17.25">
      <c r="B20" t="s">
        <v>101</v>
      </c>
      <c r="C20">
        <v>24</v>
      </c>
      <c r="E20" t="s">
        <v>6</v>
      </c>
      <c r="F20" s="42">
        <f>C19/C20/3600</f>
        <v>1.1574074074074076E-3</v>
      </c>
    </row>
    <row r="22" spans="2:6">
      <c r="B22" t="s">
        <v>59</v>
      </c>
      <c r="C22">
        <v>28</v>
      </c>
    </row>
    <row r="23" spans="2:6">
      <c r="B23" t="s">
        <v>103</v>
      </c>
      <c r="C23">
        <v>0.2</v>
      </c>
    </row>
    <row r="24" spans="2:6">
      <c r="B24" t="s">
        <v>104</v>
      </c>
      <c r="C24">
        <v>0.02</v>
      </c>
    </row>
    <row r="25" spans="2:6">
      <c r="B25" t="s">
        <v>105</v>
      </c>
      <c r="C25">
        <f>C23-2*C24</f>
        <v>0.16</v>
      </c>
    </row>
    <row r="27" spans="2:6">
      <c r="B27" s="43" t="s">
        <v>1</v>
      </c>
    </row>
    <row r="29" spans="2:6">
      <c r="B29" t="s">
        <v>98</v>
      </c>
    </row>
    <row r="36" spans="2:5">
      <c r="C36" s="13" t="s">
        <v>38</v>
      </c>
      <c r="D36" s="13" t="s">
        <v>39</v>
      </c>
    </row>
    <row r="37" spans="2:5">
      <c r="B37" t="s">
        <v>40</v>
      </c>
      <c r="C37" s="13">
        <v>1</v>
      </c>
      <c r="D37" s="13">
        <v>5</v>
      </c>
    </row>
    <row r="38" spans="2:5">
      <c r="B38" t="s">
        <v>42</v>
      </c>
      <c r="C38" s="13">
        <v>0</v>
      </c>
      <c r="D38" s="13">
        <v>2</v>
      </c>
    </row>
    <row r="39" spans="2:5">
      <c r="B39" t="s">
        <v>41</v>
      </c>
      <c r="C39" s="13">
        <v>0</v>
      </c>
      <c r="D39" s="13">
        <v>0</v>
      </c>
    </row>
    <row r="41" spans="2:5">
      <c r="B41" t="s">
        <v>106</v>
      </c>
    </row>
    <row r="43" spans="2:5">
      <c r="B43" t="s">
        <v>41</v>
      </c>
      <c r="C43" s="4">
        <f>F20*4/(PI()*C25^2)</f>
        <v>5.7564721893770023E-2</v>
      </c>
    </row>
    <row r="45" spans="2:5">
      <c r="B45" t="s">
        <v>107</v>
      </c>
    </row>
    <row r="47" spans="2:5">
      <c r="E47" t="s">
        <v>108</v>
      </c>
    </row>
    <row r="49" spans="2:6">
      <c r="E49" t="s">
        <v>81</v>
      </c>
      <c r="F49">
        <f>C43*C25*C16/C17</f>
        <v>9210.3555030032039</v>
      </c>
    </row>
    <row r="50" spans="2:6">
      <c r="E50" t="s">
        <v>104</v>
      </c>
      <c r="F50" s="39">
        <v>4.5000000000000003E-5</v>
      </c>
    </row>
    <row r="51" spans="2:6">
      <c r="E51" t="s">
        <v>82</v>
      </c>
      <c r="F51" s="39">
        <f>F50/C25</f>
        <v>2.8125000000000003E-4</v>
      </c>
    </row>
    <row r="53" spans="2:6">
      <c r="E53" t="s">
        <v>90</v>
      </c>
      <c r="F53">
        <v>2.0500000000000001E-2</v>
      </c>
    </row>
    <row r="54" spans="2:6">
      <c r="E54" t="s">
        <v>53</v>
      </c>
      <c r="F54">
        <f>F53/4</f>
        <v>5.1250000000000002E-3</v>
      </c>
    </row>
    <row r="56" spans="2:6">
      <c r="B56" t="s">
        <v>62</v>
      </c>
      <c r="C56" s="42">
        <f>2*F54*C43^2*C22/(9.8*C25)</f>
        <v>6.0652493515620767E-4</v>
      </c>
    </row>
    <row r="58" spans="2:6">
      <c r="B58" t="s">
        <v>109</v>
      </c>
    </row>
    <row r="60" spans="2:6">
      <c r="B60" s="8" t="s">
        <v>13</v>
      </c>
      <c r="C60" s="44">
        <f>(D37-C37)*101325/(C16*9.8)+D38+C56</f>
        <v>43.357749382078012</v>
      </c>
    </row>
    <row r="62" spans="2:6">
      <c r="B62" t="s">
        <v>18</v>
      </c>
    </row>
    <row r="67" spans="2:7">
      <c r="B67" s="10" t="s">
        <v>110</v>
      </c>
      <c r="C67" s="37">
        <f>C60*9.8*F20*C16</f>
        <v>491.78928697264416</v>
      </c>
    </row>
    <row r="68" spans="2:7">
      <c r="B68" s="36" t="s">
        <v>77</v>
      </c>
      <c r="C68">
        <v>0.75</v>
      </c>
    </row>
    <row r="70" spans="2:7">
      <c r="B70" s="10" t="s">
        <v>111</v>
      </c>
      <c r="C70" s="37">
        <f>C67/C68</f>
        <v>655.71904929685888</v>
      </c>
    </row>
    <row r="74" spans="2:7">
      <c r="B74" t="s">
        <v>112</v>
      </c>
    </row>
    <row r="76" spans="2:7">
      <c r="B76" t="s">
        <v>113</v>
      </c>
      <c r="C76">
        <f>F20/2</f>
        <v>5.7870370370370378E-4</v>
      </c>
      <c r="F76" t="s">
        <v>116</v>
      </c>
    </row>
    <row r="77" spans="2:7">
      <c r="F77" s="45"/>
      <c r="G77" s="45"/>
    </row>
    <row r="78" spans="2:7">
      <c r="B78" t="s">
        <v>13</v>
      </c>
      <c r="C78" s="7">
        <f>C67/(C16*9.8*C76)</f>
        <v>86.715498764156024</v>
      </c>
    </row>
    <row r="80" spans="2:7">
      <c r="B80" s="8" t="s">
        <v>62</v>
      </c>
      <c r="C80" s="44">
        <f>C78-(D37-C37)*101325/(C16*9.8)-D38</f>
        <v>43.35835590701317</v>
      </c>
    </row>
    <row r="82" spans="2:7">
      <c r="B82" t="s">
        <v>114</v>
      </c>
    </row>
    <row r="84" spans="2:7">
      <c r="B84" s="49" t="s">
        <v>115</v>
      </c>
      <c r="C84" s="29" t="s">
        <v>41</v>
      </c>
      <c r="D84" s="29" t="s">
        <v>81</v>
      </c>
      <c r="E84" s="29" t="s">
        <v>82</v>
      </c>
      <c r="F84" s="29" t="s">
        <v>53</v>
      </c>
      <c r="G84" s="49" t="s">
        <v>118</v>
      </c>
    </row>
    <row r="85" spans="2:7">
      <c r="B85" s="52">
        <v>1.3881872690836678E-2</v>
      </c>
      <c r="C85" s="46">
        <f>$C$76*4/(PI()*B85^2)</f>
        <v>3.823580746423755</v>
      </c>
      <c r="D85" s="47">
        <f>$C$16*B85*C85/$C$17</f>
        <v>53078.46114498884</v>
      </c>
      <c r="E85" s="48">
        <f>$F$50/B85</f>
        <v>3.2416375659246733E-3</v>
      </c>
      <c r="F85" s="13">
        <f>(1/(-3.6*LOG(6.9/D85+(E85/3.7)^1.11)))^2</f>
        <v>7.2047409449778731E-3</v>
      </c>
      <c r="G85" s="57">
        <f>2*F85*$C$22*C85^2/(9.8*B85)</f>
        <v>43.358354920029882</v>
      </c>
    </row>
    <row r="87" spans="2:7">
      <c r="B87" t="s">
        <v>119</v>
      </c>
      <c r="F87" s="50" t="s">
        <v>117</v>
      </c>
      <c r="G87" s="51">
        <f>C80-G85</f>
        <v>9.8698328798718649E-7</v>
      </c>
    </row>
    <row r="88" spans="2:7">
      <c r="B88" s="53" t="s">
        <v>74</v>
      </c>
      <c r="C88" s="54"/>
    </row>
    <row r="89" spans="2:7">
      <c r="B89" s="55" t="s">
        <v>34</v>
      </c>
      <c r="C89" s="56">
        <f>B85</f>
        <v>1.3881872690836678E-2</v>
      </c>
    </row>
  </sheetData>
  <pageMargins left="0.7" right="0.7" top="0.75" bottom="0.75" header="0.3" footer="0.3"/>
  <drawing r:id="rId1"/>
  <legacyDrawing r:id="rId2"/>
  <oleObjects>
    <oleObject progId="Equation.3" shapeId="5121" r:id="rId3"/>
    <oleObject progId="Equation.3" shapeId="5122" r:id="rId4"/>
    <oleObject progId="Equation.3" shapeId="5123" r:id="rId5"/>
    <oleObject progId="Equation.3" shapeId="5124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UPV-EHU OCW-2017</vt:lpstr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Instalaciones</dc:creator>
  <cp:lastModifiedBy>Joseba</cp:lastModifiedBy>
  <dcterms:created xsi:type="dcterms:W3CDTF">2017-02-20T11:41:01Z</dcterms:created>
  <dcterms:modified xsi:type="dcterms:W3CDTF">2017-10-08T14:57:49Z</dcterms:modified>
</cp:coreProperties>
</file>