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12.bin" ContentType="application/vnd.openxmlformats-officedocument.oleObject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20.bin" ContentType="application/vnd.openxmlformats-officedocument.oleObject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10.xml" ContentType="application/vnd.openxmlformats-officedocument.drawing+xml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drawings/drawing9.xml" ContentType="application/vnd.openxmlformats-officedocument.drawing+xml"/>
  <Override PartName="/xl/embeddings/oleObject5.bin" ContentType="application/vnd.openxmlformats-officedocument.oleObject"/>
  <Override PartName="/xl/drawings/drawing7.xml" ContentType="application/vnd.openxmlformats-officedocument.drawing+xml"/>
  <Override PartName="/xl/embeddings/oleObject13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0515" windowHeight="7485"/>
  </bookViews>
  <sheets>
    <sheet name="UPV-EHU-OCW-2017" sheetId="10" r:id="rId1"/>
    <sheet name="1" sheetId="1" r:id="rId2"/>
    <sheet name="2" sheetId="2" r:id="rId3"/>
    <sheet name="3" sheetId="3" r:id="rId4"/>
    <sheet name="4" sheetId="4" r:id="rId5"/>
    <sheet name="5" sheetId="5" r:id="rId6"/>
    <sheet name="6" sheetId="6" r:id="rId7"/>
    <sheet name="7" sheetId="7" r:id="rId8"/>
    <sheet name="8" sheetId="8" r:id="rId9"/>
    <sheet name="9" sheetId="9" r:id="rId10"/>
  </sheets>
  <calcPr calcId="125725"/>
</workbook>
</file>

<file path=xl/calcChain.xml><?xml version="1.0" encoding="utf-8"?>
<calcChain xmlns="http://schemas.openxmlformats.org/spreadsheetml/2006/main">
  <c r="C32" i="8"/>
  <c r="C32" i="9"/>
  <c r="C33"/>
  <c r="C31"/>
  <c r="C128" i="8"/>
  <c r="C60" i="7"/>
  <c r="C57"/>
  <c r="C51"/>
  <c r="C52"/>
  <c r="E86" i="8"/>
  <c r="E68"/>
  <c r="E69" s="1"/>
  <c r="C59" i="7"/>
  <c r="H45"/>
  <c r="E43"/>
  <c r="C38"/>
  <c r="C37"/>
  <c r="C16"/>
  <c r="C15"/>
  <c r="C68" i="6"/>
  <c r="C67"/>
  <c r="C59"/>
  <c r="C69" s="1"/>
  <c r="C72" s="1"/>
  <c r="C58"/>
  <c r="C54"/>
  <c r="C53" i="5"/>
  <c r="C38"/>
  <c r="C32"/>
  <c r="C33"/>
  <c r="C34"/>
  <c r="C35"/>
  <c r="C31"/>
  <c r="C14"/>
  <c r="C46" i="4"/>
  <c r="C42"/>
  <c r="C40"/>
  <c r="C31"/>
  <c r="C29"/>
  <c r="C28"/>
  <c r="C16"/>
  <c r="C33" i="3"/>
  <c r="C34"/>
  <c r="G66" i="2"/>
  <c r="G62"/>
  <c r="G48"/>
  <c r="G47"/>
  <c r="C48"/>
  <c r="C47"/>
  <c r="C62" s="1"/>
  <c r="C66" s="1"/>
  <c r="G40"/>
  <c r="C55"/>
  <c r="C54"/>
  <c r="C40"/>
  <c r="C47" i="1"/>
  <c r="C28"/>
  <c r="C22"/>
  <c r="C40" s="1"/>
  <c r="C21"/>
  <c r="E82" i="8" l="1"/>
  <c r="C64"/>
  <c r="C129"/>
  <c r="C88"/>
  <c r="C130"/>
  <c r="C126"/>
  <c r="C61" i="7"/>
  <c r="C66" s="1"/>
  <c r="C65"/>
  <c r="C48" i="1"/>
  <c r="C50" s="1"/>
  <c r="C41"/>
  <c r="C42" s="1"/>
  <c r="F48" s="1"/>
  <c r="C36"/>
  <c r="C29"/>
  <c r="F47" s="1"/>
  <c r="C93" i="8" l="1"/>
  <c r="C101" s="1"/>
  <c r="C131"/>
  <c r="C133" s="1"/>
  <c r="C134" s="1"/>
  <c r="C136" s="1"/>
  <c r="F50" i="1"/>
</calcChain>
</file>

<file path=xl/sharedStrings.xml><?xml version="1.0" encoding="utf-8"?>
<sst xmlns="http://schemas.openxmlformats.org/spreadsheetml/2006/main" count="236" uniqueCount="149">
  <si>
    <t>Q (l/s)</t>
  </si>
  <si>
    <t>D (cm)</t>
  </si>
  <si>
    <t>Q(m3/s)</t>
  </si>
  <si>
    <t>D (m)</t>
  </si>
  <si>
    <t>1. Datuen unitateen egokitzapena:</t>
  </si>
  <si>
    <r>
      <t>DENTS 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</si>
  <si>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t>A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</si>
  <si>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u (m/s)</t>
  </si>
  <si>
    <t>2. Emari bolumetrikoaren definiziotik batazbesteko abiadura askatu daiteke, Q:</t>
  </si>
  <si>
    <t>3. Emari masikoaren definizioa:</t>
  </si>
  <si>
    <t>m (kg/s)</t>
  </si>
  <si>
    <t>4. Diametroa erdira murriztuz,</t>
  </si>
  <si>
    <t>D(m)</t>
  </si>
  <si>
    <r>
      <t>A 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</si>
  <si>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D2(m)</t>
  </si>
  <si>
    <r>
      <t>A2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</si>
  <si>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u2(m/s)</t>
  </si>
  <si>
    <t>D1(m)</t>
  </si>
  <si>
    <t>u1 (m/s)</t>
  </si>
  <si>
    <r>
      <t>A1 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</si>
  <si>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D1 (m)</t>
  </si>
  <si>
    <t>D1/D2</t>
  </si>
  <si>
    <t>u1(m/s)</t>
  </si>
  <si>
    <t>u1/u2</t>
  </si>
  <si>
    <t>GARAGARDOA</t>
  </si>
  <si>
    <t>LIKIDOAREN PROPIETATEAK</t>
  </si>
  <si>
    <t>BISK. (Pa s)</t>
  </si>
  <si>
    <t>TANKEAREN DIMENTSIOAK</t>
  </si>
  <si>
    <t>H (m)</t>
  </si>
  <si>
    <t>TUTUERIAREN EZAUGARRIAK</t>
  </si>
  <si>
    <t>Re</t>
  </si>
  <si>
    <t>2. Emari bolumetrikoa kalkulatzen dugu:</t>
  </si>
  <si>
    <r>
      <t>Q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</si>
  <si>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r>
      <t>Q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</si>
  <si>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t>3. Tankearen bolumena kalkulatzen dugu:</t>
  </si>
  <si>
    <r>
      <t>A(m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</si>
  <si>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V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</si>
  <si>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4. Beharrezkoa den denbora,</t>
  </si>
  <si>
    <t>t (s)</t>
  </si>
  <si>
    <t>t (h)</t>
  </si>
  <si>
    <t>EMAITZA</t>
  </si>
  <si>
    <t>a) Emari laminarrean</t>
  </si>
  <si>
    <t>b) Emari zurrunbilotsuan</t>
  </si>
  <si>
    <t>1. Emari laminarraren kasuan, tankea betetzeko denbora minimoa abiadura maximoak ezarriko du</t>
  </si>
  <si>
    <t>Aldiz, emari zurrunbilotsuaren kasuan, abiadura minimoak ezarriko du.</t>
  </si>
  <si>
    <t>EMAITZA ETA EZTABAIDA</t>
  </si>
  <si>
    <t>DATUAK</t>
  </si>
  <si>
    <t>PROZEDURA</t>
  </si>
  <si>
    <t>AIREAREN PROPIETATEAK (20ºC-tan)</t>
  </si>
  <si>
    <t>Bisk. (Pa s)</t>
  </si>
  <si>
    <t>URAREN PROPIETATEAK (20 ºC-tan)</t>
  </si>
  <si>
    <r>
      <t>Dents. 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</si>
  <si>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TUTUERIAREN DIMENTSIOAK</t>
  </si>
  <si>
    <t>1. Erregimen laminarretik trantsiziora igarotzeko Re balioa mugan:</t>
  </si>
  <si>
    <t>u (airea, m/s)</t>
  </si>
  <si>
    <t>u (ura, m/s)</t>
  </si>
  <si>
    <t>2. Airearen eta uraren batazbesteko abiadura Re baldintza horretarako:</t>
  </si>
  <si>
    <t>L (m)</t>
  </si>
  <si>
    <t>Q (l/min)</t>
  </si>
  <si>
    <t>ARDOA (20 ºC-tan)</t>
  </si>
  <si>
    <t>1. Lehendabizi jariakinaren erregimena laminarra ala zurrunbilotsua den kalkulatuko dugu:</t>
  </si>
  <si>
    <t>Re zenbakia 4000 baino altuagoa da, hortaz, erregimen zurrunbilotsuan gaude</t>
  </si>
  <si>
    <t>ERREGIMEN ZURRUNBILOTSUA</t>
  </si>
  <si>
    <t>2. Sarrerako eremua kalkulatuko dugu, jakinda erregimen zurrunbilotsuan</t>
  </si>
  <si>
    <t>Le/D</t>
  </si>
  <si>
    <t>Le (m)</t>
  </si>
  <si>
    <t>Hortaz, tutueriaren guztizko luzera kontuan hartuz,</t>
  </si>
  <si>
    <t>%-tan</t>
  </si>
  <si>
    <t>TUTUERIA:</t>
  </si>
  <si>
    <t>ΔP (Pa)</t>
  </si>
  <si>
    <t>1. Abiadura erradioaren posizio desberdinetan kalkulatzeko ondoko ekuazioa daukagu:</t>
  </si>
  <si>
    <t>Erradioaren balio desberdinak hartuz, 0 eta 0,01 m artean:</t>
  </si>
  <si>
    <t>r (m)</t>
  </si>
  <si>
    <t>R (m)</t>
  </si>
  <si>
    <t>2. Jariakinaren batazbesteko abiadura:</t>
  </si>
  <si>
    <t>Abiadura maximoa tutueriaren erdian izango da r=0 deneko kasuan</t>
  </si>
  <si>
    <t>Erregimen laminarrean:</t>
  </si>
  <si>
    <t>umax (m/s)</t>
  </si>
  <si>
    <t>TANKEAREN EZAUGARRIAK</t>
  </si>
  <si>
    <r>
      <t>DENTS. (kg/m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</si>
  <si>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1. Bernoulliren ekuazioa aplikatuko da (1) eta (2) puntuen artean:</t>
  </si>
  <si>
    <t>2. Abiadura (2) puntuan kalkulatu dezakegu</t>
  </si>
  <si>
    <t>hf (m)</t>
  </si>
  <si>
    <t>u2 (m/s)</t>
  </si>
  <si>
    <t>(1) PUNTUAN</t>
  </si>
  <si>
    <t>(2) PUNTUAN</t>
  </si>
  <si>
    <t>P (atm)</t>
  </si>
  <si>
    <t>z (m)</t>
  </si>
  <si>
    <t>?</t>
  </si>
  <si>
    <t>3. Tankearen bolumena:</t>
  </si>
  <si>
    <t>4. Beharrezkoa den denbora hustutzeko:</t>
  </si>
  <si>
    <t>non</t>
  </si>
  <si>
    <t>D2 (m)</t>
  </si>
  <si>
    <t>t (min)</t>
  </si>
  <si>
    <t>URAREN PROPIETATEAK (30 ºC-tan)</t>
  </si>
  <si>
    <t>TUTUERIAREN EZAUGARRIAK:</t>
  </si>
  <si>
    <t>1. Presio galera kalkulatzeko Fanning-en ekuazioa erabiliko dugu</t>
  </si>
  <si>
    <t>2. Batazbesteko abiadura kalkulatzeko, emari masikoaren definiziotik:</t>
  </si>
  <si>
    <t>3. f kalkulatzeko Moody-ren diagrama erabiliko dugu. Horretarako, Re eta E/D kalkulatuko ditugu lehendabizi:</t>
  </si>
  <si>
    <t>ε/D</t>
  </si>
  <si>
    <t>4f</t>
  </si>
  <si>
    <t>f</t>
  </si>
  <si>
    <t>Moodyren diagramatik:</t>
  </si>
  <si>
    <t>4. hf kalkulatzen dugu,</t>
  </si>
  <si>
    <r>
      <t>hf (kg/ms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</si>
  <si>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b) Tutueria burdin galbanizatuzkoa bada,</t>
  </si>
  <si>
    <t xml:space="preserve">ε/D </t>
  </si>
  <si>
    <t>hf (kPa) (a kasua)</t>
  </si>
  <si>
    <t>hf (kPa) (b kasua)</t>
  </si>
  <si>
    <t xml:space="preserve">SAGAR ZUKUAREN PROPIETATEAK </t>
  </si>
  <si>
    <t>Urarenak suposatu 30 ºC-tan</t>
  </si>
  <si>
    <t>1. Bernouilliren ekuazioa aplikatuz beharrezko gainontzeko datuak bilduko ditugu eta suposizioak egin:</t>
  </si>
  <si>
    <t>1 puntuan</t>
  </si>
  <si>
    <t>2 puntuan</t>
  </si>
  <si>
    <t>a) kasua</t>
  </si>
  <si>
    <r>
      <t>DENTS. (kg/m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</si>
  <si>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Balbula</t>
  </si>
  <si>
    <t>Estugunea</t>
  </si>
  <si>
    <t>Zabalkuntza</t>
  </si>
  <si>
    <t>C balioak</t>
  </si>
  <si>
    <t>Ukondoak (2)</t>
  </si>
  <si>
    <t xml:space="preserve">C balioak taulatik </t>
  </si>
  <si>
    <t>f kalkulatzeko Moody-ren diagrama erabiliko dugu. Horretarako, Re eta E/D kalkulatuko ditugu lehendabizi:</t>
  </si>
  <si>
    <t>Jariakinaren batazbesteko abiadura kalkulatzeko,</t>
  </si>
  <si>
    <t>Moody-ren diagramatik,</t>
  </si>
  <si>
    <t>hf (txikiak)(m)</t>
  </si>
  <si>
    <t>a) Karga galera txikiak kalkulatzeko:</t>
  </si>
  <si>
    <t>2. hf-ren kalkulurako, karga galera handiak eta txikiak kontuan izango ditugu.</t>
  </si>
  <si>
    <t>b) Karga galera handiak Fanning-en ekuaziotik,</t>
  </si>
  <si>
    <t>hf (handiak)(m)</t>
  </si>
  <si>
    <t>3. hp kalkulatuz,</t>
  </si>
  <si>
    <t>hp (m)</t>
  </si>
  <si>
    <t>4. Ponparen potentzia</t>
  </si>
  <si>
    <t>P (kW)</t>
  </si>
  <si>
    <t>tutueria leuna</t>
  </si>
  <si>
    <t>(tutueria leuna)</t>
  </si>
  <si>
    <t>ε</t>
  </si>
  <si>
    <t>a) Ponparen potentzia</t>
  </si>
  <si>
    <t>b) Ponparen irteerako presioa</t>
  </si>
  <si>
    <t>Bernoulli berria planteatzen dugu (1) eta (2) puntuen artean:</t>
  </si>
  <si>
    <t>hf txikiak (m)</t>
  </si>
  <si>
    <t>hf handiak (m)</t>
  </si>
  <si>
    <t>(P1-P2)/(DENTS*g)</t>
  </si>
  <si>
    <t>P2 (Kpa)</t>
  </si>
  <si>
    <t>P1 (Kpa)</t>
  </si>
  <si>
    <t>(P1-P2) (Pa)</t>
  </si>
  <si>
    <t>8. ariketan zuzenean L balioak aldatuz,</t>
  </si>
  <si>
    <t>8. ariketan zuzenean D balioak aldatuz,</t>
  </si>
  <si>
    <t>D (in)</t>
  </si>
</sst>
</file>

<file path=xl/styles.xml><?xml version="1.0" encoding="utf-8"?>
<styleSheet xmlns="http://schemas.openxmlformats.org/spreadsheetml/2006/main">
  <numFmts count="6"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E+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0" fillId="0" borderId="0" xfId="0" applyFont="1"/>
    <xf numFmtId="165" fontId="0" fillId="0" borderId="0" xfId="0" applyNumberFormat="1" applyFont="1"/>
    <xf numFmtId="2" fontId="0" fillId="0" borderId="0" xfId="0" applyNumberFormat="1" applyFont="1"/>
    <xf numFmtId="0" fontId="1" fillId="0" borderId="0" xfId="0" applyFont="1" applyFill="1"/>
    <xf numFmtId="0" fontId="1" fillId="4" borderId="0" xfId="0" applyFont="1" applyFill="1"/>
    <xf numFmtId="0" fontId="0" fillId="4" borderId="0" xfId="0" applyFill="1"/>
    <xf numFmtId="0" fontId="0" fillId="5" borderId="0" xfId="0" applyFill="1"/>
    <xf numFmtId="0" fontId="0" fillId="5" borderId="0" xfId="0" applyFont="1" applyFill="1"/>
    <xf numFmtId="0" fontId="1" fillId="5" borderId="0" xfId="0" applyFont="1" applyFill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3" xfId="0" applyFont="1" applyBorder="1"/>
    <xf numFmtId="0" fontId="1" fillId="0" borderId="4" xfId="0" applyFont="1" applyBorder="1" applyAlignment="1">
      <alignment horizontal="right"/>
    </xf>
    <xf numFmtId="0" fontId="1" fillId="4" borderId="2" xfId="0" applyFont="1" applyFill="1" applyBorder="1"/>
    <xf numFmtId="2" fontId="1" fillId="4" borderId="4" xfId="0" applyNumberFormat="1" applyFont="1" applyFill="1" applyBorder="1"/>
    <xf numFmtId="0" fontId="1" fillId="4" borderId="4" xfId="0" applyFont="1" applyFill="1" applyBorder="1"/>
    <xf numFmtId="11" fontId="0" fillId="0" borderId="0" xfId="0" applyNumberFormat="1"/>
    <xf numFmtId="0" fontId="1" fillId="0" borderId="0" xfId="0" applyFont="1" applyFill="1" applyBorder="1"/>
    <xf numFmtId="0" fontId="0" fillId="0" borderId="0" xfId="0" applyFill="1"/>
    <xf numFmtId="0" fontId="0" fillId="0" borderId="0" xfId="0" applyFont="1" applyFill="1" applyBorder="1"/>
    <xf numFmtId="0" fontId="0" fillId="0" borderId="0" xfId="0" applyFill="1" applyBorder="1"/>
    <xf numFmtId="165" fontId="0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/>
    <xf numFmtId="2" fontId="0" fillId="0" borderId="0" xfId="0" applyNumberFormat="1" applyFont="1" applyFill="1" applyBorder="1"/>
    <xf numFmtId="169" fontId="1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4" borderId="2" xfId="0" applyFont="1" applyFill="1" applyBorder="1" applyAlignment="1">
      <alignment horizontal="right"/>
    </xf>
    <xf numFmtId="0" fontId="1" fillId="7" borderId="0" xfId="0" applyFont="1" applyFill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7" fontId="0" fillId="4" borderId="0" xfId="0" applyNumberFormat="1" applyFill="1"/>
    <xf numFmtId="0" fontId="0" fillId="6" borderId="0" xfId="0" applyFill="1"/>
    <xf numFmtId="0" fontId="1" fillId="6" borderId="0" xfId="0" applyFont="1" applyFill="1"/>
    <xf numFmtId="0" fontId="1" fillId="6" borderId="5" xfId="0" applyFont="1" applyFill="1" applyBorder="1"/>
    <xf numFmtId="0" fontId="1" fillId="6" borderId="7" xfId="0" applyFont="1" applyFill="1" applyBorder="1"/>
    <xf numFmtId="167" fontId="1" fillId="6" borderId="8" xfId="0" applyNumberFormat="1" applyFont="1" applyFill="1" applyBorder="1"/>
    <xf numFmtId="2" fontId="1" fillId="6" borderId="6" xfId="0" applyNumberFormat="1" applyFont="1" applyFill="1" applyBorder="1"/>
    <xf numFmtId="11" fontId="1" fillId="6" borderId="0" xfId="0" applyNumberFormat="1" applyFont="1" applyFill="1"/>
    <xf numFmtId="0" fontId="1" fillId="6" borderId="2" xfId="0" applyFont="1" applyFill="1" applyBorder="1"/>
    <xf numFmtId="2" fontId="1" fillId="6" borderId="4" xfId="0" applyNumberFormat="1" applyFont="1" applyFill="1" applyBorder="1"/>
    <xf numFmtId="168" fontId="0" fillId="0" borderId="0" xfId="0" applyNumberFormat="1"/>
    <xf numFmtId="168" fontId="1" fillId="6" borderId="4" xfId="0" applyNumberFormat="1" applyFont="1" applyFill="1" applyBorder="1"/>
    <xf numFmtId="0" fontId="4" fillId="0" borderId="0" xfId="0" applyFont="1"/>
    <xf numFmtId="0" fontId="1" fillId="0" borderId="0" xfId="0" applyFont="1" applyAlignment="1">
      <alignment horizontal="center"/>
    </xf>
    <xf numFmtId="168" fontId="1" fillId="4" borderId="0" xfId="0" applyNumberFormat="1" applyFont="1" applyFill="1"/>
    <xf numFmtId="168" fontId="0" fillId="4" borderId="0" xfId="0" applyNumberFormat="1" applyFill="1"/>
    <xf numFmtId="168" fontId="1" fillId="4" borderId="4" xfId="0" applyNumberFormat="1" applyFont="1" applyFill="1" applyBorder="1"/>
    <xf numFmtId="1" fontId="0" fillId="4" borderId="0" xfId="0" applyNumberFormat="1" applyFill="1"/>
    <xf numFmtId="0" fontId="5" fillId="0" borderId="0" xfId="0" applyFont="1"/>
    <xf numFmtId="168" fontId="1" fillId="4" borderId="1" xfId="0" applyNumberFormat="1" applyFont="1" applyFill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6" borderId="2" xfId="0" applyFill="1" applyBorder="1"/>
    <xf numFmtId="2" fontId="0" fillId="6" borderId="4" xfId="0" applyNumberForma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8" fontId="1" fillId="0" borderId="0" xfId="0" applyNumberFormat="1" applyFont="1" applyFill="1" applyBorder="1"/>
    <xf numFmtId="166" fontId="0" fillId="4" borderId="0" xfId="0" applyNumberFormat="1" applyFill="1"/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1" fillId="4" borderId="4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'5'!$B$31:$B$35</c:f>
              <c:numCache>
                <c:formatCode>General</c:formatCode>
                <c:ptCount val="5"/>
                <c:pt idx="0">
                  <c:v>0</c:v>
                </c:pt>
                <c:pt idx="1">
                  <c:v>2.5000000000000001E-3</c:v>
                </c:pt>
                <c:pt idx="2">
                  <c:v>5.0000000000000001E-3</c:v>
                </c:pt>
                <c:pt idx="3">
                  <c:v>7.4999999999999997E-3</c:v>
                </c:pt>
                <c:pt idx="4">
                  <c:v>0.01</c:v>
                </c:pt>
              </c:numCache>
            </c:numRef>
          </c:xVal>
          <c:yVal>
            <c:numRef>
              <c:f>'5'!$C$31:$C$35</c:f>
              <c:numCache>
                <c:formatCode>General</c:formatCode>
                <c:ptCount val="5"/>
                <c:pt idx="0">
                  <c:v>5.5000000000000003E-4</c:v>
                </c:pt>
                <c:pt idx="1">
                  <c:v>5.1562500000000002E-4</c:v>
                </c:pt>
                <c:pt idx="2">
                  <c:v>4.125E-4</c:v>
                </c:pt>
                <c:pt idx="3">
                  <c:v>2.4062500000000003E-4</c:v>
                </c:pt>
                <c:pt idx="4">
                  <c:v>0</c:v>
                </c:pt>
              </c:numCache>
            </c:numRef>
          </c:yVal>
        </c:ser>
        <c:axId val="61443456"/>
        <c:axId val="62395904"/>
      </c:scatterChart>
      <c:valAx>
        <c:axId val="614434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Erradioa</a:t>
                </a:r>
                <a:r>
                  <a:rPr lang="es-ES" baseline="0"/>
                  <a:t> (m)</a:t>
                </a:r>
                <a:endParaRPr lang="es-ES"/>
              </a:p>
            </c:rich>
          </c:tx>
        </c:title>
        <c:numFmt formatCode="General" sourceLinked="1"/>
        <c:majorTickMark val="in"/>
        <c:tickLblPos val="nextTo"/>
        <c:crossAx val="62395904"/>
        <c:crosses val="autoZero"/>
        <c:crossBetween val="midCat"/>
      </c:valAx>
      <c:valAx>
        <c:axId val="6239590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Batazbesteko</a:t>
                </a:r>
                <a:r>
                  <a:rPr lang="es-ES" baseline="0"/>
                  <a:t> abiadura (m/s)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6666666666666691E-2"/>
              <c:y val="0.12681904345290196"/>
            </c:manualLayout>
          </c:layout>
        </c:title>
        <c:numFmt formatCode="General" sourceLinked="1"/>
        <c:majorTickMark val="in"/>
        <c:tickLblPos val="nextTo"/>
        <c:crossAx val="6144345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</c:chart>
  <c:spPr>
    <a:solidFill>
      <a:schemeClr val="bg1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'9'!$C$14</c:f>
              <c:strCache>
                <c:ptCount val="1"/>
                <c:pt idx="0">
                  <c:v>P (kW)</c:v>
                </c:pt>
              </c:strCache>
            </c:strRef>
          </c:tx>
          <c:xVal>
            <c:numRef>
              <c:f>'9'!$B$15:$B$19</c:f>
              <c:numCache>
                <c:formatCode>General</c:formatCode>
                <c:ptCount val="5"/>
                <c:pt idx="0">
                  <c:v>51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</c:numCache>
            </c:numRef>
          </c:xVal>
          <c:yVal>
            <c:numRef>
              <c:f>'9'!$C$15:$C$19</c:f>
              <c:numCache>
                <c:formatCode>General</c:formatCode>
                <c:ptCount val="5"/>
                <c:pt idx="0">
                  <c:v>14.5</c:v>
                </c:pt>
                <c:pt idx="1">
                  <c:v>15.2</c:v>
                </c:pt>
                <c:pt idx="2">
                  <c:v>17.5</c:v>
                </c:pt>
                <c:pt idx="3">
                  <c:v>19.899999999999999</c:v>
                </c:pt>
                <c:pt idx="4">
                  <c:v>22.2</c:v>
                </c:pt>
              </c:numCache>
            </c:numRef>
          </c:yVal>
          <c:smooth val="1"/>
        </c:ser>
        <c:axId val="61727488"/>
        <c:axId val="61729408"/>
      </c:scatterChart>
      <c:valAx>
        <c:axId val="61727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s-ES" sz="1800"/>
                  <a:t>L (m)</a:t>
                </a:r>
              </a:p>
            </c:rich>
          </c:tx>
          <c:layout>
            <c:manualLayout>
              <c:xMode val="edge"/>
              <c:yMode val="edge"/>
              <c:x val="0.45113298337707797"/>
              <c:y val="0.84733778069407995"/>
            </c:manualLayout>
          </c:layout>
        </c:title>
        <c:numFmt formatCode="General" sourceLinked="1"/>
        <c:majorTickMark val="in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61729408"/>
        <c:crosses val="autoZero"/>
        <c:crossBetween val="midCat"/>
      </c:valAx>
      <c:valAx>
        <c:axId val="61729408"/>
        <c:scaling>
          <c:orientation val="minMax"/>
          <c:min val="10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s-ES" sz="1800"/>
                  <a:t>Potentzia</a:t>
                </a:r>
                <a:r>
                  <a:rPr lang="es-ES" sz="1800" baseline="0"/>
                  <a:t> (kW)</a:t>
                </a:r>
                <a:endParaRPr lang="es-ES" sz="1800"/>
              </a:p>
            </c:rich>
          </c:tx>
        </c:title>
        <c:numFmt formatCode="General" sourceLinked="1"/>
        <c:majorTickMark val="in"/>
        <c:tickLblPos val="nextTo"/>
        <c:txPr>
          <a:bodyPr/>
          <a:lstStyle/>
          <a:p>
            <a:pPr>
              <a:defRPr sz="1200"/>
            </a:pPr>
            <a:endParaRPr lang="es-ES"/>
          </a:p>
        </c:txPr>
        <c:crossAx val="61727488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</c:chart>
  <c:spPr>
    <a:solidFill>
      <a:schemeClr val="bg1"/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'9'!$D$30</c:f>
              <c:strCache>
                <c:ptCount val="1"/>
                <c:pt idx="0">
                  <c:v>P (kW)</c:v>
                </c:pt>
              </c:strCache>
            </c:strRef>
          </c:tx>
          <c:xVal>
            <c:numRef>
              <c:f>'9'!$C$31:$C$34</c:f>
              <c:numCache>
                <c:formatCode>General</c:formatCode>
                <c:ptCount val="4"/>
                <c:pt idx="0">
                  <c:v>3.8099999999999995E-2</c:v>
                </c:pt>
                <c:pt idx="1">
                  <c:v>5.0799999999999998E-2</c:v>
                </c:pt>
                <c:pt idx="2">
                  <c:v>6.3500000000000001E-2</c:v>
                </c:pt>
                <c:pt idx="3">
                  <c:v>0.1</c:v>
                </c:pt>
              </c:numCache>
            </c:numRef>
          </c:xVal>
          <c:yVal>
            <c:numRef>
              <c:f>'9'!$D$31:$D$34</c:f>
              <c:numCache>
                <c:formatCode>General</c:formatCode>
                <c:ptCount val="4"/>
                <c:pt idx="0">
                  <c:v>812.3</c:v>
                </c:pt>
                <c:pt idx="1">
                  <c:v>220.8</c:v>
                </c:pt>
                <c:pt idx="2">
                  <c:v>83.2</c:v>
                </c:pt>
                <c:pt idx="3">
                  <c:v>14.5</c:v>
                </c:pt>
              </c:numCache>
            </c:numRef>
          </c:yVal>
          <c:smooth val="1"/>
        </c:ser>
        <c:axId val="97011584"/>
        <c:axId val="97021952"/>
      </c:scatterChart>
      <c:valAx>
        <c:axId val="97011584"/>
        <c:scaling>
          <c:orientation val="minMax"/>
          <c:max val="0.12000000000000002"/>
          <c:min val="2.0000000000000011E-2"/>
        </c:scaling>
        <c:axPos val="b"/>
        <c:title>
          <c:tx>
            <c:rich>
              <a:bodyPr/>
              <a:lstStyle/>
              <a:p>
                <a:pPr>
                  <a:defRPr sz="2000"/>
                </a:pPr>
                <a:r>
                  <a:rPr lang="es-ES" sz="2000"/>
                  <a:t>D (m)</a:t>
                </a:r>
              </a:p>
            </c:rich>
          </c:tx>
          <c:layout>
            <c:manualLayout>
              <c:xMode val="edge"/>
              <c:yMode val="edge"/>
              <c:x val="0.50774759405074366"/>
              <c:y val="0.8036340769903767"/>
            </c:manualLayout>
          </c:layout>
        </c:title>
        <c:numFmt formatCode="General" sourceLinked="1"/>
        <c:majorTickMark val="in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97021952"/>
        <c:crosses val="autoZero"/>
        <c:crossBetween val="midCat"/>
        <c:majorUnit val="2.0000000000000011E-2"/>
      </c:valAx>
      <c:valAx>
        <c:axId val="9702195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s-ES" sz="1800"/>
                  <a:t>Potentzia (kW)</a:t>
                </a:r>
              </a:p>
            </c:rich>
          </c:tx>
        </c:title>
        <c:numFmt formatCode="General" sourceLinked="1"/>
        <c:majorTickMark val="in"/>
        <c:tickLblPos val="nextTo"/>
        <c:txPr>
          <a:bodyPr/>
          <a:lstStyle/>
          <a:p>
            <a:pPr>
              <a:defRPr sz="1400"/>
            </a:pPr>
            <a:endParaRPr lang="es-ES"/>
          </a:p>
        </c:txPr>
        <c:crossAx val="97011584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4.png"/><Relationship Id="rId1" Type="http://schemas.openxmlformats.org/officeDocument/2006/relationships/image" Target="../media/image19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4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15.emf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21.emf"/><Relationship Id="rId1" Type="http://schemas.openxmlformats.org/officeDocument/2006/relationships/image" Target="../media/image20.emf"/><Relationship Id="rId5" Type="http://schemas.openxmlformats.org/officeDocument/2006/relationships/image" Target="../media/image23.emf"/><Relationship Id="rId4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8</xdr:col>
      <xdr:colOff>123824</xdr:colOff>
      <xdr:row>24</xdr:row>
      <xdr:rowOff>130969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66675"/>
          <a:ext cx="6181724" cy="463629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76199</xdr:rowOff>
    </xdr:from>
    <xdr:to>
      <xdr:col>6</xdr:col>
      <xdr:colOff>533399</xdr:colOff>
      <xdr:row>9</xdr:row>
      <xdr:rowOff>133350</xdr:rowOff>
    </xdr:to>
    <xdr:sp macro="" textlink="">
      <xdr:nvSpPr>
        <xdr:cNvPr id="2" name="1 CuadroTexto"/>
        <xdr:cNvSpPr txBox="1"/>
      </xdr:nvSpPr>
      <xdr:spPr>
        <a:xfrm>
          <a:off x="123824" y="76199"/>
          <a:ext cx="4981575" cy="1771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200" i="1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Ariketa ebatzien</a:t>
          </a:r>
          <a:r>
            <a:rPr lang="es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 zerrendako 8. adibidean oinarrituz, diseinatu ezazu Excel txantiloi bat  eta ariketa ebatzi. Aztertu ponparen potentzia-beharretan nola eragiten duten ondoko faktoreak:</a:t>
          </a:r>
        </a:p>
        <a:p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pPr lvl="0"/>
          <a:r>
            <a:rPr lang="es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a) Tutueriaren luzera (60, 90, 120 eta 150 m)</a:t>
          </a:r>
        </a:p>
        <a:p>
          <a:pPr lvl="0"/>
          <a:r>
            <a:rPr lang="es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b) Tutueriaren barne-diametroa (1.5 in, 2 in eta 2.5 in)</a:t>
          </a:r>
        </a:p>
        <a:p>
          <a:pPr lvl="0"/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r>
            <a:rPr lang="es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Irudikatu grafikoki emaitzak eta eztabaidatu.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400050</xdr:colOff>
      <xdr:row>10</xdr:row>
      <xdr:rowOff>180975</xdr:rowOff>
    </xdr:from>
    <xdr:to>
      <xdr:col>10</xdr:col>
      <xdr:colOff>400050</xdr:colOff>
      <xdr:row>25</xdr:row>
      <xdr:rowOff>66675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419100</xdr:colOff>
      <xdr:row>28</xdr:row>
      <xdr:rowOff>0</xdr:rowOff>
    </xdr:from>
    <xdr:to>
      <xdr:col>10</xdr:col>
      <xdr:colOff>419100</xdr:colOff>
      <xdr:row>42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0</xdr:row>
      <xdr:rowOff>85725</xdr:rowOff>
    </xdr:from>
    <xdr:to>
      <xdr:col>8</xdr:col>
      <xdr:colOff>495300</xdr:colOff>
      <xdr:row>8</xdr:row>
      <xdr:rowOff>9525</xdr:rowOff>
    </xdr:to>
    <xdr:sp macro="" textlink="">
      <xdr:nvSpPr>
        <xdr:cNvPr id="2" name="1 CuadroTexto"/>
        <xdr:cNvSpPr txBox="1"/>
      </xdr:nvSpPr>
      <xdr:spPr>
        <a:xfrm>
          <a:off x="180976" y="85725"/>
          <a:ext cx="6600824" cy="1447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 b="1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1.  ADIBIDEA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u-ES" sz="1200" b="1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Tutueria batean zehar 1,8 l/s-ko emariarekin garagardoa dario. Tutueriaren barne diametroa 3 cm-koa da. Garagardoaren dentsitatea 1100 kg/m</a:t>
          </a:r>
          <a:r>
            <a:rPr lang="eu-ES" sz="1200" baseline="300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3</a:t>
          </a:r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 bada, kalkulatu garagardoaren batazbesteko abiadura eta emari masikoa. Aldiz, tutuaren diametroa erdia bada , batazbesteko abiadura nolakoa izango da? Eta emari masikoa? Zenbat handitu edo txikituko dira?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endParaRPr lang="es-ES" sz="1200">
            <a:latin typeface="EHUSerif" pitchFamily="50"/>
          </a:endParaRPr>
        </a:p>
      </xdr:txBody>
    </xdr:sp>
    <xdr:clientData/>
  </xdr:twoCellAnchor>
  <xdr:twoCellAnchor>
    <xdr:from>
      <xdr:col>1</xdr:col>
      <xdr:colOff>19050</xdr:colOff>
      <xdr:row>51</xdr:row>
      <xdr:rowOff>142875</xdr:rowOff>
    </xdr:from>
    <xdr:to>
      <xdr:col>6</xdr:col>
      <xdr:colOff>9526</xdr:colOff>
      <xdr:row>54</xdr:row>
      <xdr:rowOff>38100</xdr:rowOff>
    </xdr:to>
    <xdr:sp macro="" textlink="">
      <xdr:nvSpPr>
        <xdr:cNvPr id="5" name="4 CuadroTexto"/>
        <xdr:cNvSpPr txBox="1"/>
      </xdr:nvSpPr>
      <xdr:spPr>
        <a:xfrm>
          <a:off x="781050" y="9563100"/>
          <a:ext cx="3990976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>
              <a:latin typeface="EHUSerif" pitchFamily="50"/>
            </a:rPr>
            <a:t>ONDORIOA: Tutueriaren</a:t>
          </a:r>
          <a:r>
            <a:rPr lang="es-ES" sz="1100" baseline="0">
              <a:latin typeface="EHUSerif" pitchFamily="50"/>
            </a:rPr>
            <a:t> d</a:t>
          </a:r>
          <a:r>
            <a:rPr lang="es-ES" sz="1100">
              <a:latin typeface="EHUSerif" pitchFamily="50"/>
            </a:rPr>
            <a:t>iametroa</a:t>
          </a:r>
          <a:r>
            <a:rPr lang="es-ES" sz="1100" baseline="0">
              <a:latin typeface="EHUSerif" pitchFamily="50"/>
            </a:rPr>
            <a:t> erdira murriztean, abiadura lau aldiz handitu egiten da.</a:t>
          </a:r>
          <a:endParaRPr lang="es-ES" sz="1100">
            <a:latin typeface="EHUSerif" pitchFamily="50"/>
          </a:endParaRPr>
        </a:p>
      </xdr:txBody>
    </xdr:sp>
    <xdr:clientData/>
  </xdr:twoCellAnchor>
  <xdr:twoCellAnchor>
    <xdr:from>
      <xdr:col>3</xdr:col>
      <xdr:colOff>190500</xdr:colOff>
      <xdr:row>46</xdr:row>
      <xdr:rowOff>85725</xdr:rowOff>
    </xdr:from>
    <xdr:to>
      <xdr:col>3</xdr:col>
      <xdr:colOff>542925</xdr:colOff>
      <xdr:row>46</xdr:row>
      <xdr:rowOff>142875</xdr:rowOff>
    </xdr:to>
    <xdr:sp macro="" textlink="">
      <xdr:nvSpPr>
        <xdr:cNvPr id="6" name="5 Flecha derecha"/>
        <xdr:cNvSpPr/>
      </xdr:nvSpPr>
      <xdr:spPr>
        <a:xfrm>
          <a:off x="2667000" y="8553450"/>
          <a:ext cx="35242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200025</xdr:colOff>
      <xdr:row>47</xdr:row>
      <xdr:rowOff>95250</xdr:rowOff>
    </xdr:from>
    <xdr:to>
      <xdr:col>3</xdr:col>
      <xdr:colOff>552450</xdr:colOff>
      <xdr:row>47</xdr:row>
      <xdr:rowOff>152400</xdr:rowOff>
    </xdr:to>
    <xdr:sp macro="" textlink="">
      <xdr:nvSpPr>
        <xdr:cNvPr id="7" name="6 Flecha derecha"/>
        <xdr:cNvSpPr/>
      </xdr:nvSpPr>
      <xdr:spPr>
        <a:xfrm>
          <a:off x="2676525" y="8753475"/>
          <a:ext cx="35242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3</xdr:col>
      <xdr:colOff>228600</xdr:colOff>
      <xdr:row>49</xdr:row>
      <xdr:rowOff>57150</xdr:rowOff>
    </xdr:from>
    <xdr:to>
      <xdr:col>3</xdr:col>
      <xdr:colOff>581025</xdr:colOff>
      <xdr:row>49</xdr:row>
      <xdr:rowOff>114300</xdr:rowOff>
    </xdr:to>
    <xdr:sp macro="" textlink="">
      <xdr:nvSpPr>
        <xdr:cNvPr id="8" name="7 Flecha derecha"/>
        <xdr:cNvSpPr/>
      </xdr:nvSpPr>
      <xdr:spPr>
        <a:xfrm>
          <a:off x="2705100" y="9096375"/>
          <a:ext cx="35242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0</xdr:row>
      <xdr:rowOff>95249</xdr:rowOff>
    </xdr:from>
    <xdr:to>
      <xdr:col>9</xdr:col>
      <xdr:colOff>19050</xdr:colOff>
      <xdr:row>11</xdr:row>
      <xdr:rowOff>123825</xdr:rowOff>
    </xdr:to>
    <xdr:sp macro="" textlink="">
      <xdr:nvSpPr>
        <xdr:cNvPr id="2" name="1 CuadroTexto"/>
        <xdr:cNvSpPr txBox="1"/>
      </xdr:nvSpPr>
      <xdr:spPr>
        <a:xfrm>
          <a:off x="266699" y="95249"/>
          <a:ext cx="7038976" cy="2124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u-ES" sz="1200" b="1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2.  ADIBIDEA</a:t>
          </a:r>
        </a:p>
        <a:p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 </a:t>
          </a:r>
        </a:p>
        <a:p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3 cm-ko barne diametroa duen tutueria bat jariakin bat ponpatzeko erabiltzen da. Likidoa batzen duen tankeak 1,5 m-ko diametroa eta 3 m-ko altuera du. Likidoaren dentsitatea 1040 kg/m</a:t>
          </a:r>
          <a:r>
            <a:rPr lang="eu-ES" sz="1200" baseline="300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3</a:t>
          </a:r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 eta likatasuna 1600 × 10</a:t>
          </a:r>
          <a:r>
            <a:rPr lang="eu-ES" sz="1200" baseline="300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-6</a:t>
          </a:r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 Pa s izanik:</a:t>
          </a:r>
        </a:p>
        <a:p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pPr lvl="0"/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Zein da behar den denbora minimoa tankea likidoz betetzeko, hau tutuerian zehar egoera laminarrean aurkitzen bada? </a:t>
          </a:r>
        </a:p>
        <a:p>
          <a:pPr lvl="0"/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pPr lvl="0"/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Zein da  behar den denbora maximoa tankea likidoz betetzeko, hau tutuerian zehar egoera zurrunbilotsuan aurkitzen bada? </a:t>
          </a:r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endParaRPr lang="es-ES" sz="1100">
            <a:latin typeface="EHUSerif" pitchFamily="50"/>
          </a:endParaRPr>
        </a:p>
      </xdr:txBody>
    </xdr:sp>
    <xdr:clientData/>
  </xdr:twoCellAnchor>
  <xdr:twoCellAnchor>
    <xdr:from>
      <xdr:col>3</xdr:col>
      <xdr:colOff>752475</xdr:colOff>
      <xdr:row>31</xdr:row>
      <xdr:rowOff>19050</xdr:rowOff>
    </xdr:from>
    <xdr:to>
      <xdr:col>4</xdr:col>
      <xdr:colOff>0</xdr:colOff>
      <xdr:row>66</xdr:row>
      <xdr:rowOff>28575</xdr:rowOff>
    </xdr:to>
    <xdr:cxnSp macro="">
      <xdr:nvCxnSpPr>
        <xdr:cNvPr id="7" name="6 Conector recto"/>
        <xdr:cNvCxnSpPr/>
      </xdr:nvCxnSpPr>
      <xdr:spPr>
        <a:xfrm flipH="1">
          <a:off x="3467100" y="5953125"/>
          <a:ext cx="9525" cy="6791325"/>
        </a:xfrm>
        <a:prstGeom prst="line">
          <a:avLst/>
        </a:prstGeom>
        <a:ln w="34925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761999</xdr:colOff>
      <xdr:row>68</xdr:row>
      <xdr:rowOff>1</xdr:rowOff>
    </xdr:from>
    <xdr:to>
      <xdr:col>6</xdr:col>
      <xdr:colOff>457199</xdr:colOff>
      <xdr:row>70</xdr:row>
      <xdr:rowOff>133351</xdr:rowOff>
    </xdr:to>
    <xdr:sp macro="" textlink="">
      <xdr:nvSpPr>
        <xdr:cNvPr id="10" name="9 CuadroTexto"/>
        <xdr:cNvSpPr txBox="1"/>
      </xdr:nvSpPr>
      <xdr:spPr>
        <a:xfrm>
          <a:off x="761999" y="13096876"/>
          <a:ext cx="469582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>
              <a:latin typeface="EHUSerif" pitchFamily="50"/>
            </a:rPr>
            <a:t>ONDORIOA: Erregimen </a:t>
          </a:r>
          <a:r>
            <a:rPr lang="es-ES" sz="1100" baseline="0">
              <a:latin typeface="EHUSerif" pitchFamily="50"/>
            </a:rPr>
            <a:t> zurrunbilotsuan  tankea askoz arinago beteko da,  jariakina abiadura handiagoan  higitzen baita.</a:t>
          </a:r>
          <a:endParaRPr lang="es-ES" sz="1100">
            <a:latin typeface="EHUSerif" pitchFamily="5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95249</xdr:rowOff>
    </xdr:from>
    <xdr:to>
      <xdr:col>9</xdr:col>
      <xdr:colOff>57151</xdr:colOff>
      <xdr:row>5</xdr:row>
      <xdr:rowOff>180975</xdr:rowOff>
    </xdr:to>
    <xdr:sp macro="" textlink="">
      <xdr:nvSpPr>
        <xdr:cNvPr id="2" name="1 CuadroTexto"/>
        <xdr:cNvSpPr txBox="1"/>
      </xdr:nvSpPr>
      <xdr:spPr>
        <a:xfrm>
          <a:off x="304800" y="95249"/>
          <a:ext cx="6610351" cy="1038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u-ES" sz="1200" b="1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3. ADIBIDEA</a:t>
          </a:r>
        </a:p>
        <a:p>
          <a:endParaRPr lang="eu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r>
            <a:rPr lang="eu-ES" sz="1200" baseline="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 </a:t>
          </a:r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Zein abiadurarekin pasatzen dira airea eta ura egoera laminarretik, trantsizio egoerara 5 cm-ko diametroa duen tutuerian 20 ºC-tan aurkitzen badira?  Interpretatu emaitzak. (Datuak: A.4. eta A.5 taulak, Singh liburutik) </a:t>
          </a:r>
          <a:endParaRPr lang="es-ES" sz="1200">
            <a:latin typeface="EHUSerif" pitchFamily="50"/>
          </a:endParaRPr>
        </a:p>
      </xdr:txBody>
    </xdr:sp>
    <xdr:clientData/>
  </xdr:twoCellAnchor>
  <xdr:twoCellAnchor>
    <xdr:from>
      <xdr:col>1</xdr:col>
      <xdr:colOff>0</xdr:colOff>
      <xdr:row>36</xdr:row>
      <xdr:rowOff>47625</xdr:rowOff>
    </xdr:from>
    <xdr:to>
      <xdr:col>7</xdr:col>
      <xdr:colOff>295275</xdr:colOff>
      <xdr:row>41</xdr:row>
      <xdr:rowOff>19050</xdr:rowOff>
    </xdr:to>
    <xdr:sp macro="" textlink="">
      <xdr:nvSpPr>
        <xdr:cNvPr id="3" name="2 CuadroTexto"/>
        <xdr:cNvSpPr txBox="1"/>
      </xdr:nvSpPr>
      <xdr:spPr>
        <a:xfrm>
          <a:off x="762000" y="6962775"/>
          <a:ext cx="501967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i="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ONDORIOA: Airearen dentsitatea urarena baino 1000 aldiz txikiagoa da gutxi gorabehera. Aldiz, likatasuna 100 aldiz txikiagoa da. Hortaz, airearen abiadura 10 aldiz handiagoa behar da erregimen laminarra hausteko.</a:t>
          </a:r>
          <a:endParaRPr lang="es-ES" sz="1100" i="0">
            <a:latin typeface="EHUSerif" pitchFamily="5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133350</xdr:rowOff>
    </xdr:from>
    <xdr:to>
      <xdr:col>8</xdr:col>
      <xdr:colOff>295276</xdr:colOff>
      <xdr:row>7</xdr:row>
      <xdr:rowOff>19050</xdr:rowOff>
    </xdr:to>
    <xdr:sp macro="" textlink="">
      <xdr:nvSpPr>
        <xdr:cNvPr id="2" name="1 CuadroTexto"/>
        <xdr:cNvSpPr txBox="1"/>
      </xdr:nvSpPr>
      <xdr:spPr>
        <a:xfrm>
          <a:off x="142876" y="133350"/>
          <a:ext cx="6248400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u-ES" sz="1200" b="1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4. </a:t>
          </a:r>
          <a:r>
            <a:rPr lang="eu-ES" sz="1200" b="1" baseline="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 ADIBIDEA</a:t>
          </a:r>
        </a:p>
        <a:p>
          <a:endParaRPr lang="eu-ES" sz="1200" baseline="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2 cm-ko diametroa eta 10 m-ko luzera duen tutueria batetik ardoa garraiatzen da 40 l/min-ko emariarekin eta 20 ºC-tan. Zein tutueriaren frakziori dagokio sarrerako eremua? </a:t>
          </a:r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  <a:p>
          <a:r>
            <a:rPr lang="eu-ES" sz="120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OHARRA: ardoaren propietateak uraren berdinak direla suposatuko da. </a:t>
          </a:r>
          <a:endParaRPr lang="es-ES" sz="1200">
            <a:solidFill>
              <a:schemeClr val="dk1"/>
            </a:solidFill>
            <a:latin typeface="EHUSerif" pitchFamily="5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219075</xdr:colOff>
      <xdr:row>30</xdr:row>
      <xdr:rowOff>66675</xdr:rowOff>
    </xdr:from>
    <xdr:to>
      <xdr:col>3</xdr:col>
      <xdr:colOff>571500</xdr:colOff>
      <xdr:row>30</xdr:row>
      <xdr:rowOff>123825</xdr:rowOff>
    </xdr:to>
    <xdr:sp macro="" textlink="">
      <xdr:nvSpPr>
        <xdr:cNvPr id="3" name="2 Flecha derecha"/>
        <xdr:cNvSpPr/>
      </xdr:nvSpPr>
      <xdr:spPr>
        <a:xfrm>
          <a:off x="2676525" y="5867400"/>
          <a:ext cx="352425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933449</xdr:colOff>
      <xdr:row>35</xdr:row>
      <xdr:rowOff>180974</xdr:rowOff>
    </xdr:from>
    <xdr:to>
      <xdr:col>4</xdr:col>
      <xdr:colOff>369582</xdr:colOff>
      <xdr:row>38</xdr:row>
      <xdr:rowOff>38099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64259"/>
        <a:stretch>
          <a:fillRect/>
        </a:stretch>
      </xdr:blipFill>
      <xdr:spPr bwMode="auto">
        <a:xfrm>
          <a:off x="1695449" y="6934199"/>
          <a:ext cx="1893583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48</xdr:row>
      <xdr:rowOff>47626</xdr:rowOff>
    </xdr:from>
    <xdr:to>
      <xdr:col>7</xdr:col>
      <xdr:colOff>295275</xdr:colOff>
      <xdr:row>50</xdr:row>
      <xdr:rowOff>180976</xdr:rowOff>
    </xdr:to>
    <xdr:sp macro="" textlink="">
      <xdr:nvSpPr>
        <xdr:cNvPr id="5" name="4 CuadroTexto"/>
        <xdr:cNvSpPr txBox="1"/>
      </xdr:nvSpPr>
      <xdr:spPr>
        <a:xfrm>
          <a:off x="762000" y="9277351"/>
          <a:ext cx="503872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 i="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Sarrerako</a:t>
          </a:r>
          <a:r>
            <a:rPr lang="fr-FR" sz="1100" i="0" baseline="0">
              <a:solidFill>
                <a:schemeClr val="dk1"/>
              </a:solidFill>
              <a:latin typeface="EHUSerif" pitchFamily="50"/>
              <a:ea typeface="+mn-ea"/>
              <a:cs typeface="+mn-cs"/>
            </a:rPr>
            <a:t> eremua tutueria osoaren %5,2ari dagokio.  Gainontzeko tutueriaren eremuan  fluxu garatua izango genuke.</a:t>
          </a:r>
          <a:endParaRPr lang="es-ES" sz="1100" i="0">
            <a:latin typeface="EHUSerif" pitchFamily="5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95249</xdr:rowOff>
    </xdr:from>
    <xdr:to>
      <xdr:col>7</xdr:col>
      <xdr:colOff>600075</xdr:colOff>
      <xdr:row>8</xdr:row>
      <xdr:rowOff>104774</xdr:rowOff>
    </xdr:to>
    <xdr:sp macro="" textlink="">
      <xdr:nvSpPr>
        <xdr:cNvPr id="2" name="1 CuadroTexto"/>
        <xdr:cNvSpPr txBox="1"/>
      </xdr:nvSpPr>
      <xdr:spPr>
        <a:xfrm>
          <a:off x="219075" y="95249"/>
          <a:ext cx="5715000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 b="1">
              <a:latin typeface="EHUSerif"/>
              <a:ea typeface="Calibri"/>
              <a:cs typeface="Times New Roman"/>
            </a:rPr>
            <a:t>5. ADIBIDEA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Likido bat egoera laminarrean 2 cm-ko diametroa duen tutueria batean dario. Tutueriak eragiten dion presio galera 330 Pa-koa da. Likidoaren likatasuna 5 Pa s-koa bada eta tutueriaren luzera 300 cm. Kalkulatu jariakinaren batazbesteko abiadura eta abiadura erradioaren posizio desberdinetan.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200"/>
        </a:p>
      </xdr:txBody>
    </xdr:sp>
    <xdr:clientData/>
  </xdr:twoCellAnchor>
  <xdr:twoCellAnchor>
    <xdr:from>
      <xdr:col>3</xdr:col>
      <xdr:colOff>742950</xdr:colOff>
      <xdr:row>29</xdr:row>
      <xdr:rowOff>19050</xdr:rowOff>
    </xdr:from>
    <xdr:to>
      <xdr:col>9</xdr:col>
      <xdr:colOff>742950</xdr:colOff>
      <xdr:row>43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657225</xdr:colOff>
      <xdr:row>48</xdr:row>
      <xdr:rowOff>152401</xdr:rowOff>
    </xdr:from>
    <xdr:to>
      <xdr:col>4</xdr:col>
      <xdr:colOff>161925</xdr:colOff>
      <xdr:row>51</xdr:row>
      <xdr:rowOff>23247</xdr:rowOff>
    </xdr:to>
    <xdr:pic>
      <xdr:nvPicPr>
        <xdr:cNvPr id="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419225" y="9296401"/>
          <a:ext cx="1790700" cy="442346"/>
        </a:xfrm>
        <a:prstGeom prst="rect">
          <a:avLst/>
        </a:prstGeom>
        <a:noFill/>
        <a:ln w="22225">
          <a:solidFill>
            <a:srgbClr val="0000CC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66675</xdr:rowOff>
    </xdr:from>
    <xdr:to>
      <xdr:col>8</xdr:col>
      <xdr:colOff>285750</xdr:colOff>
      <xdr:row>11</xdr:row>
      <xdr:rowOff>123825</xdr:rowOff>
    </xdr:to>
    <xdr:sp macro="" textlink="">
      <xdr:nvSpPr>
        <xdr:cNvPr id="2" name="1 CuadroTexto"/>
        <xdr:cNvSpPr txBox="1"/>
      </xdr:nvSpPr>
      <xdr:spPr>
        <a:xfrm>
          <a:off x="209550" y="66675"/>
          <a:ext cx="6172200" cy="215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 b="1">
              <a:latin typeface="EHUSerif"/>
              <a:ea typeface="Calibri"/>
              <a:cs typeface="Times New Roman"/>
            </a:rPr>
            <a:t>6. ADIBIDEA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3 m-ko diametro duen altzairu herdoilgaitzeko tanke batean ardoa gordetzen da 30 ºC-tan, zein 5m-ko altuera arte beterik dagoen. Tankearen azpian balbula bat dago irekirik eta bertatik 10 cm-ko diametroa duen tutu bat irteten da ardoa deskargatzeko. Kalkulatu:</a:t>
          </a:r>
          <a:endParaRPr lang="es-ES" sz="1200"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a) Ardoaren deskarga abiadura jariakina egoera egonkorrean baldin badago eta marruskadura indarra arbuiagarria dela suposatuz.</a:t>
          </a:r>
          <a:endParaRPr lang="es-ES" sz="1200"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b) Zenbat denbora behar da tankea husteko?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200"/>
        </a:p>
      </xdr:txBody>
    </xdr:sp>
    <xdr:clientData/>
  </xdr:twoCellAnchor>
  <xdr:twoCellAnchor>
    <xdr:from>
      <xdr:col>1</xdr:col>
      <xdr:colOff>200024</xdr:colOff>
      <xdr:row>15</xdr:row>
      <xdr:rowOff>28575</xdr:rowOff>
    </xdr:from>
    <xdr:to>
      <xdr:col>2</xdr:col>
      <xdr:colOff>647699</xdr:colOff>
      <xdr:row>21</xdr:row>
      <xdr:rowOff>142875</xdr:rowOff>
    </xdr:to>
    <xdr:sp macro="" textlink="">
      <xdr:nvSpPr>
        <xdr:cNvPr id="3" name="2 Disco magnético"/>
        <xdr:cNvSpPr/>
      </xdr:nvSpPr>
      <xdr:spPr>
        <a:xfrm>
          <a:off x="962024" y="2886075"/>
          <a:ext cx="1209675" cy="1257300"/>
        </a:xfrm>
        <a:prstGeom prst="flowChartMagneticDisk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504825</xdr:colOff>
      <xdr:row>19</xdr:row>
      <xdr:rowOff>180975</xdr:rowOff>
    </xdr:from>
    <xdr:to>
      <xdr:col>3</xdr:col>
      <xdr:colOff>476250</xdr:colOff>
      <xdr:row>21</xdr:row>
      <xdr:rowOff>19050</xdr:rowOff>
    </xdr:to>
    <xdr:sp macro="" textlink="">
      <xdr:nvSpPr>
        <xdr:cNvPr id="4" name="3 Almacenamiento de acceso directo"/>
        <xdr:cNvSpPr/>
      </xdr:nvSpPr>
      <xdr:spPr>
        <a:xfrm>
          <a:off x="2257425" y="3800475"/>
          <a:ext cx="733425" cy="219075"/>
        </a:xfrm>
        <a:prstGeom prst="flowChartMagneticDrum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285750</xdr:colOff>
      <xdr:row>16</xdr:row>
      <xdr:rowOff>28575</xdr:rowOff>
    </xdr:from>
    <xdr:to>
      <xdr:col>2</xdr:col>
      <xdr:colOff>533400</xdr:colOff>
      <xdr:row>16</xdr:row>
      <xdr:rowOff>28575</xdr:rowOff>
    </xdr:to>
    <xdr:cxnSp macro="">
      <xdr:nvCxnSpPr>
        <xdr:cNvPr id="6" name="5 Conector recto de flecha"/>
        <xdr:cNvCxnSpPr/>
      </xdr:nvCxnSpPr>
      <xdr:spPr>
        <a:xfrm>
          <a:off x="1047750" y="3076575"/>
          <a:ext cx="1238250" cy="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13</xdr:row>
      <xdr:rowOff>171450</xdr:rowOff>
    </xdr:from>
    <xdr:to>
      <xdr:col>2</xdr:col>
      <xdr:colOff>409575</xdr:colOff>
      <xdr:row>15</xdr:row>
      <xdr:rowOff>47625</xdr:rowOff>
    </xdr:to>
    <xdr:sp macro="" textlink="">
      <xdr:nvSpPr>
        <xdr:cNvPr id="7" name="6 CuadroTexto"/>
        <xdr:cNvSpPr txBox="1"/>
      </xdr:nvSpPr>
      <xdr:spPr>
        <a:xfrm>
          <a:off x="1819275" y="2647950"/>
          <a:ext cx="342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1"/>
            <a:t>(1)</a:t>
          </a:r>
        </a:p>
      </xdr:txBody>
    </xdr:sp>
    <xdr:clientData/>
  </xdr:twoCellAnchor>
  <xdr:twoCellAnchor>
    <xdr:from>
      <xdr:col>3</xdr:col>
      <xdr:colOff>533400</xdr:colOff>
      <xdr:row>20</xdr:row>
      <xdr:rowOff>9525</xdr:rowOff>
    </xdr:from>
    <xdr:to>
      <xdr:col>4</xdr:col>
      <xdr:colOff>114300</xdr:colOff>
      <xdr:row>21</xdr:row>
      <xdr:rowOff>76200</xdr:rowOff>
    </xdr:to>
    <xdr:sp macro="" textlink="">
      <xdr:nvSpPr>
        <xdr:cNvPr id="8" name="7 CuadroTexto"/>
        <xdr:cNvSpPr txBox="1"/>
      </xdr:nvSpPr>
      <xdr:spPr>
        <a:xfrm>
          <a:off x="3048000" y="3819525"/>
          <a:ext cx="3429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 b="1"/>
            <a:t>(2)</a:t>
          </a:r>
        </a:p>
      </xdr:txBody>
    </xdr:sp>
    <xdr:clientData/>
  </xdr:twoCellAnchor>
  <xdr:twoCellAnchor>
    <xdr:from>
      <xdr:col>3</xdr:col>
      <xdr:colOff>371475</xdr:colOff>
      <xdr:row>19</xdr:row>
      <xdr:rowOff>142875</xdr:rowOff>
    </xdr:from>
    <xdr:to>
      <xdr:col>3</xdr:col>
      <xdr:colOff>400050</xdr:colOff>
      <xdr:row>21</xdr:row>
      <xdr:rowOff>47627</xdr:rowOff>
    </xdr:to>
    <xdr:cxnSp macro="">
      <xdr:nvCxnSpPr>
        <xdr:cNvPr id="9" name="8 Conector recto de flecha"/>
        <xdr:cNvCxnSpPr/>
      </xdr:nvCxnSpPr>
      <xdr:spPr>
        <a:xfrm flipV="1">
          <a:off x="2886075" y="3762375"/>
          <a:ext cx="28575" cy="285752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180975</xdr:rowOff>
    </xdr:from>
    <xdr:to>
      <xdr:col>1</xdr:col>
      <xdr:colOff>9525</xdr:colOff>
      <xdr:row>20</xdr:row>
      <xdr:rowOff>180975</xdr:rowOff>
    </xdr:to>
    <xdr:cxnSp macro="">
      <xdr:nvCxnSpPr>
        <xdr:cNvPr id="15" name="14 Conector recto de flecha"/>
        <xdr:cNvCxnSpPr/>
      </xdr:nvCxnSpPr>
      <xdr:spPr>
        <a:xfrm flipH="1">
          <a:off x="762000" y="3038475"/>
          <a:ext cx="9525" cy="952500"/>
        </a:xfrm>
        <a:prstGeom prst="straightConnector1">
          <a:avLst/>
        </a:prstGeom>
        <a:ln w="1905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32</xdr:row>
      <xdr:rowOff>0</xdr:rowOff>
    </xdr:from>
    <xdr:to>
      <xdr:col>6</xdr:col>
      <xdr:colOff>66675</xdr:colOff>
      <xdr:row>35</xdr:row>
      <xdr:rowOff>142875</xdr:rowOff>
    </xdr:to>
    <xdr:pic>
      <xdr:nvPicPr>
        <xdr:cNvPr id="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" y="6096000"/>
          <a:ext cx="4448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37</xdr:row>
      <xdr:rowOff>57149</xdr:rowOff>
    </xdr:from>
    <xdr:to>
      <xdr:col>5</xdr:col>
      <xdr:colOff>571500</xdr:colOff>
      <xdr:row>44</xdr:row>
      <xdr:rowOff>9525</xdr:rowOff>
    </xdr:to>
    <xdr:sp macro="" textlink="">
      <xdr:nvSpPr>
        <xdr:cNvPr id="19" name="18 CuadroTexto"/>
        <xdr:cNvSpPr txBox="1"/>
      </xdr:nvSpPr>
      <xdr:spPr>
        <a:xfrm>
          <a:off x="781050" y="7105649"/>
          <a:ext cx="3829050" cy="1285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>
              <a:latin typeface="EHUSerif" pitchFamily="50"/>
            </a:rPr>
            <a:t>SUPOSIZIOAK:</a:t>
          </a:r>
        </a:p>
        <a:p>
          <a:r>
            <a:rPr lang="es-ES" sz="1100">
              <a:latin typeface="EHUSerif" pitchFamily="50"/>
            </a:rPr>
            <a:t>(1)</a:t>
          </a:r>
          <a:r>
            <a:rPr lang="es-ES" sz="1100" baseline="0">
              <a:latin typeface="EHUSerif" pitchFamily="50"/>
            </a:rPr>
            <a:t> Tankea irekia da eta deskarga gunea ere presio atmosferikoan egongo da.</a:t>
          </a:r>
        </a:p>
        <a:p>
          <a:r>
            <a:rPr lang="es-ES" sz="1100" baseline="0">
              <a:latin typeface="EHUSerif" pitchFamily="50"/>
            </a:rPr>
            <a:t>(2) Hasierako unean  likidoa geldirik dago.</a:t>
          </a:r>
        </a:p>
        <a:p>
          <a:r>
            <a:rPr lang="es-ES" sz="1100" baseline="0">
              <a:latin typeface="EHUSerif" pitchFamily="50"/>
            </a:rPr>
            <a:t>(3) Jariakinaren propietateak konstante mantentzen dira</a:t>
          </a:r>
        </a:p>
        <a:p>
          <a:r>
            <a:rPr lang="es-ES" sz="1100" baseline="0">
              <a:latin typeface="EHUSerif" pitchFamily="50"/>
            </a:rPr>
            <a:t>(4) Karga galerak mesprezatu daitezke</a:t>
          </a:r>
          <a:endParaRPr lang="es-ES" sz="1100">
            <a:latin typeface="EHUSerif" pitchFamily="50"/>
          </a:endParaRPr>
        </a:p>
      </xdr:txBody>
    </xdr:sp>
    <xdr:clientData/>
  </xdr:twoCellAnchor>
  <xdr:twoCellAnchor>
    <xdr:from>
      <xdr:col>0</xdr:col>
      <xdr:colOff>657225</xdr:colOff>
      <xdr:row>32</xdr:row>
      <xdr:rowOff>47625</xdr:rowOff>
    </xdr:from>
    <xdr:to>
      <xdr:col>1</xdr:col>
      <xdr:colOff>342900</xdr:colOff>
      <xdr:row>36</xdr:row>
      <xdr:rowOff>9525</xdr:rowOff>
    </xdr:to>
    <xdr:cxnSp macro="">
      <xdr:nvCxnSpPr>
        <xdr:cNvPr id="21" name="20 Conector recto de flecha"/>
        <xdr:cNvCxnSpPr/>
      </xdr:nvCxnSpPr>
      <xdr:spPr>
        <a:xfrm flipV="1">
          <a:off x="657225" y="614362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409575</xdr:colOff>
      <xdr:row>32</xdr:row>
      <xdr:rowOff>38100</xdr:rowOff>
    </xdr:from>
    <xdr:to>
      <xdr:col>4</xdr:col>
      <xdr:colOff>95250</xdr:colOff>
      <xdr:row>36</xdr:row>
      <xdr:rowOff>0</xdr:rowOff>
    </xdr:to>
    <xdr:cxnSp macro="">
      <xdr:nvCxnSpPr>
        <xdr:cNvPr id="22" name="21 Conector recto de flecha"/>
        <xdr:cNvCxnSpPr/>
      </xdr:nvCxnSpPr>
      <xdr:spPr>
        <a:xfrm flipV="1">
          <a:off x="3028950" y="6134100"/>
          <a:ext cx="590550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21</xdr:row>
      <xdr:rowOff>152400</xdr:rowOff>
    </xdr:from>
    <xdr:to>
      <xdr:col>4</xdr:col>
      <xdr:colOff>400050</xdr:colOff>
      <xdr:row>21</xdr:row>
      <xdr:rowOff>152400</xdr:rowOff>
    </xdr:to>
    <xdr:cxnSp macro="">
      <xdr:nvCxnSpPr>
        <xdr:cNvPr id="24" name="23 Conector recto"/>
        <xdr:cNvCxnSpPr/>
      </xdr:nvCxnSpPr>
      <xdr:spPr>
        <a:xfrm>
          <a:off x="400050" y="4152900"/>
          <a:ext cx="3524250" cy="0"/>
        </a:xfrm>
        <a:prstGeom prst="line">
          <a:avLst/>
        </a:prstGeom>
        <a:ln w="285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400050</xdr:colOff>
      <xdr:row>32</xdr:row>
      <xdr:rowOff>38100</xdr:rowOff>
    </xdr:from>
    <xdr:to>
      <xdr:col>6</xdr:col>
      <xdr:colOff>228600</xdr:colOff>
      <xdr:row>36</xdr:row>
      <xdr:rowOff>0</xdr:rowOff>
    </xdr:to>
    <xdr:cxnSp macro="">
      <xdr:nvCxnSpPr>
        <xdr:cNvPr id="25" name="24 Conector recto de flecha"/>
        <xdr:cNvCxnSpPr/>
      </xdr:nvCxnSpPr>
      <xdr:spPr>
        <a:xfrm flipV="1">
          <a:off x="4781550" y="6134100"/>
          <a:ext cx="590550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32</xdr:row>
      <xdr:rowOff>47625</xdr:rowOff>
    </xdr:from>
    <xdr:to>
      <xdr:col>3</xdr:col>
      <xdr:colOff>352425</xdr:colOff>
      <xdr:row>36</xdr:row>
      <xdr:rowOff>9525</xdr:rowOff>
    </xdr:to>
    <xdr:cxnSp macro="">
      <xdr:nvCxnSpPr>
        <xdr:cNvPr id="26" name="25 Conector recto de flecha"/>
        <xdr:cNvCxnSpPr/>
      </xdr:nvCxnSpPr>
      <xdr:spPr>
        <a:xfrm flipV="1">
          <a:off x="2381250" y="6143625"/>
          <a:ext cx="590550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31</xdr:row>
      <xdr:rowOff>142875</xdr:rowOff>
    </xdr:from>
    <xdr:to>
      <xdr:col>2</xdr:col>
      <xdr:colOff>619125</xdr:colOff>
      <xdr:row>35</xdr:row>
      <xdr:rowOff>104775</xdr:rowOff>
    </xdr:to>
    <xdr:cxnSp macro="">
      <xdr:nvCxnSpPr>
        <xdr:cNvPr id="27" name="26 Conector recto de flecha"/>
        <xdr:cNvCxnSpPr/>
      </xdr:nvCxnSpPr>
      <xdr:spPr>
        <a:xfrm flipV="1">
          <a:off x="1781175" y="6048375"/>
          <a:ext cx="590550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85725</xdr:rowOff>
    </xdr:from>
    <xdr:to>
      <xdr:col>7</xdr:col>
      <xdr:colOff>47625</xdr:colOff>
      <xdr:row>10</xdr:row>
      <xdr:rowOff>0</xdr:rowOff>
    </xdr:to>
    <xdr:sp macro="" textlink="">
      <xdr:nvSpPr>
        <xdr:cNvPr id="2" name="1 CuadroTexto"/>
        <xdr:cNvSpPr txBox="1"/>
      </xdr:nvSpPr>
      <xdr:spPr>
        <a:xfrm>
          <a:off x="219075" y="85725"/>
          <a:ext cx="5162550" cy="1819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 b="1">
              <a:latin typeface="EHUSerif"/>
              <a:ea typeface="Calibri"/>
              <a:cs typeface="Times New Roman"/>
            </a:rPr>
            <a:t>7. ADIBIDEA</a:t>
          </a: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30 ºC-tan dagoen ura 30 m-ko luzera eta 2,5 cm-ko diametroa dituen tutueria batean dario 2 kg/s-ko emari masikoarekin. Kalkulatu marruskadurak eragiten duen presio galera: </a:t>
          </a:r>
          <a:endParaRPr lang="es-ES" sz="1200"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a) Suposatu tutueria guztiz leuna eta horizontala dela. </a:t>
          </a:r>
          <a:endParaRPr lang="es-ES" sz="1200"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u-ES" sz="1200">
              <a:latin typeface="EHUSerif"/>
              <a:ea typeface="Calibri"/>
              <a:cs typeface="Times New Roman"/>
            </a:rPr>
            <a:t>b) Aldiz, tutueria burdin galbanizatuzkoa bada?</a:t>
          </a:r>
          <a:endParaRPr lang="es-ES" sz="1200">
            <a:latin typeface="+mn-lt"/>
            <a:ea typeface="Calibri"/>
            <a:cs typeface="Times New Roman"/>
          </a:endParaRPr>
        </a:p>
        <a:p>
          <a:endParaRPr lang="es-ES" sz="1200"/>
        </a:p>
      </xdr:txBody>
    </xdr:sp>
    <xdr:clientData/>
  </xdr:twoCellAnchor>
  <xdr:twoCellAnchor>
    <xdr:from>
      <xdr:col>12</xdr:col>
      <xdr:colOff>76200</xdr:colOff>
      <xdr:row>55</xdr:row>
      <xdr:rowOff>38100</xdr:rowOff>
    </xdr:from>
    <xdr:to>
      <xdr:col>12</xdr:col>
      <xdr:colOff>76200</xdr:colOff>
      <xdr:row>68</xdr:row>
      <xdr:rowOff>114300</xdr:rowOff>
    </xdr:to>
    <xdr:cxnSp macro="">
      <xdr:nvCxnSpPr>
        <xdr:cNvPr id="7" name="6 Conector recto"/>
        <xdr:cNvCxnSpPr/>
      </xdr:nvCxnSpPr>
      <xdr:spPr>
        <a:xfrm flipV="1">
          <a:off x="9972675" y="10572750"/>
          <a:ext cx="0" cy="255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523875</xdr:colOff>
      <xdr:row>45</xdr:row>
      <xdr:rowOff>9525</xdr:rowOff>
    </xdr:from>
    <xdr:to>
      <xdr:col>15</xdr:col>
      <xdr:colOff>66675</xdr:colOff>
      <xdr:row>72</xdr:row>
      <xdr:rowOff>180975</xdr:rowOff>
    </xdr:to>
    <xdr:pic>
      <xdr:nvPicPr>
        <xdr:cNvPr id="717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6350" y="8639175"/>
          <a:ext cx="7162800" cy="5372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9</xdr:col>
      <xdr:colOff>571500</xdr:colOff>
      <xdr:row>54</xdr:row>
      <xdr:rowOff>152400</xdr:rowOff>
    </xdr:from>
    <xdr:to>
      <xdr:col>9</xdr:col>
      <xdr:colOff>581025</xdr:colOff>
      <xdr:row>69</xdr:row>
      <xdr:rowOff>66675</xdr:rowOff>
    </xdr:to>
    <xdr:cxnSp macro="">
      <xdr:nvCxnSpPr>
        <xdr:cNvPr id="10" name="9 Conector recto"/>
        <xdr:cNvCxnSpPr/>
      </xdr:nvCxnSpPr>
      <xdr:spPr>
        <a:xfrm flipH="1" flipV="1">
          <a:off x="8181975" y="10525125"/>
          <a:ext cx="9525" cy="2800350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60</xdr:row>
      <xdr:rowOff>190500</xdr:rowOff>
    </xdr:from>
    <xdr:to>
      <xdr:col>9</xdr:col>
      <xdr:colOff>600075</xdr:colOff>
      <xdr:row>60</xdr:row>
      <xdr:rowOff>200025</xdr:rowOff>
    </xdr:to>
    <xdr:cxnSp macro="">
      <xdr:nvCxnSpPr>
        <xdr:cNvPr id="17" name="16 Conector recto"/>
        <xdr:cNvCxnSpPr/>
      </xdr:nvCxnSpPr>
      <xdr:spPr>
        <a:xfrm flipH="1" flipV="1">
          <a:off x="5638800" y="11706225"/>
          <a:ext cx="2571750" cy="9525"/>
        </a:xfrm>
        <a:prstGeom prst="line">
          <a:avLst/>
        </a:prstGeom>
        <a:ln w="317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54</xdr:row>
      <xdr:rowOff>180975</xdr:rowOff>
    </xdr:from>
    <xdr:to>
      <xdr:col>14</xdr:col>
      <xdr:colOff>152401</xdr:colOff>
      <xdr:row>55</xdr:row>
      <xdr:rowOff>0</xdr:rowOff>
    </xdr:to>
    <xdr:cxnSp macro="">
      <xdr:nvCxnSpPr>
        <xdr:cNvPr id="21" name="20 Conector recto"/>
        <xdr:cNvCxnSpPr/>
      </xdr:nvCxnSpPr>
      <xdr:spPr>
        <a:xfrm flipH="1" flipV="1">
          <a:off x="8486775" y="10553700"/>
          <a:ext cx="3086101" cy="9525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447675</xdr:colOff>
      <xdr:row>54</xdr:row>
      <xdr:rowOff>57150</xdr:rowOff>
    </xdr:from>
    <xdr:to>
      <xdr:col>9</xdr:col>
      <xdr:colOff>676275</xdr:colOff>
      <xdr:row>55</xdr:row>
      <xdr:rowOff>76200</xdr:rowOff>
    </xdr:to>
    <xdr:sp macro="" textlink="">
      <xdr:nvSpPr>
        <xdr:cNvPr id="23" name="22 Elipse"/>
        <xdr:cNvSpPr/>
      </xdr:nvSpPr>
      <xdr:spPr>
        <a:xfrm>
          <a:off x="8058150" y="10429875"/>
          <a:ext cx="228600" cy="209550"/>
        </a:xfrm>
        <a:prstGeom prst="ellipse">
          <a:avLst/>
        </a:prstGeom>
        <a:noFill/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6</xdr:col>
      <xdr:colOff>238126</xdr:colOff>
      <xdr:row>54</xdr:row>
      <xdr:rowOff>152400</xdr:rowOff>
    </xdr:from>
    <xdr:to>
      <xdr:col>9</xdr:col>
      <xdr:colOff>571500</xdr:colOff>
      <xdr:row>54</xdr:row>
      <xdr:rowOff>171450</xdr:rowOff>
    </xdr:to>
    <xdr:cxnSp macro="">
      <xdr:nvCxnSpPr>
        <xdr:cNvPr id="24" name="23 Conector recto"/>
        <xdr:cNvCxnSpPr/>
      </xdr:nvCxnSpPr>
      <xdr:spPr>
        <a:xfrm flipH="1" flipV="1">
          <a:off x="5562601" y="10525125"/>
          <a:ext cx="2619374" cy="19050"/>
        </a:xfrm>
        <a:prstGeom prst="line">
          <a:avLst/>
        </a:prstGeom>
        <a:ln w="3810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95250</xdr:rowOff>
    </xdr:from>
    <xdr:to>
      <xdr:col>8</xdr:col>
      <xdr:colOff>47625</xdr:colOff>
      <xdr:row>8</xdr:row>
      <xdr:rowOff>66675</xdr:rowOff>
    </xdr:to>
    <xdr:sp macro="" textlink="">
      <xdr:nvSpPr>
        <xdr:cNvPr id="2" name="1 CuadroTexto"/>
        <xdr:cNvSpPr txBox="1"/>
      </xdr:nvSpPr>
      <xdr:spPr>
        <a:xfrm>
          <a:off x="352425" y="95250"/>
          <a:ext cx="5791200" cy="1495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 b="1">
              <a:latin typeface="EHUSerif"/>
              <a:ea typeface="Calibri"/>
              <a:cs typeface="Times New Roman"/>
            </a:rPr>
            <a:t>8.</a:t>
          </a:r>
          <a:r>
            <a:rPr lang="eu-ES" sz="1200" b="1" baseline="0">
              <a:latin typeface="EHUSerif"/>
              <a:ea typeface="Calibri"/>
              <a:cs typeface="Times New Roman"/>
            </a:rPr>
            <a:t> ADIBIDEA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u-ES" sz="1200" baseline="0">
            <a:latin typeface="EHUSerif"/>
            <a:ea typeface="Calibri"/>
            <a:cs typeface="Times New Roman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u-ES" sz="1200">
              <a:latin typeface="EHUSerif"/>
              <a:ea typeface="Calibri"/>
              <a:cs typeface="Times New Roman"/>
            </a:rPr>
            <a:t>30 ºC-tan dagoen laranja zukua (% 20 masan azukrea) tanke ireki batetik, altuago dagoen beste tanke batera ponpatzen da 10 cm-ko barne diametroa duen tutueria batean zehar, 0,04 m</a:t>
          </a:r>
          <a:r>
            <a:rPr lang="eu-ES" sz="1200" baseline="30000">
              <a:latin typeface="EHUSerif"/>
              <a:ea typeface="Calibri"/>
              <a:cs typeface="Times New Roman"/>
            </a:rPr>
            <a:t>3</a:t>
          </a:r>
          <a:r>
            <a:rPr lang="eu-ES" sz="1200">
              <a:latin typeface="EHUSerif"/>
              <a:ea typeface="Calibri"/>
              <a:cs typeface="Times New Roman"/>
            </a:rPr>
            <a:t>/s-ko emari bolumetrikoarekin. Irudian ageri den instalazioa izanez gero, kalkulatu behar den: a) ponparen potentzia eta b) ponparen irteerako presioa. </a:t>
          </a:r>
          <a:endParaRPr lang="es-ES" sz="1200"/>
        </a:p>
      </xdr:txBody>
    </xdr:sp>
    <xdr:clientData/>
  </xdr:twoCellAnchor>
  <xdr:twoCellAnchor editAs="oneCell">
    <xdr:from>
      <xdr:col>1</xdr:col>
      <xdr:colOff>200025</xdr:colOff>
      <xdr:row>9</xdr:row>
      <xdr:rowOff>85725</xdr:rowOff>
    </xdr:from>
    <xdr:to>
      <xdr:col>5</xdr:col>
      <xdr:colOff>531495</xdr:colOff>
      <xdr:row>20</xdr:row>
      <xdr:rowOff>57785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 r="17317"/>
        <a:stretch>
          <a:fillRect/>
        </a:stretch>
      </xdr:blipFill>
      <xdr:spPr bwMode="auto">
        <a:xfrm>
          <a:off x="962025" y="1800225"/>
          <a:ext cx="4141470" cy="206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5</xdr:col>
      <xdr:colOff>638175</xdr:colOff>
      <xdr:row>40</xdr:row>
      <xdr:rowOff>142875</xdr:rowOff>
    </xdr:to>
    <xdr:pic>
      <xdr:nvPicPr>
        <xdr:cNvPr id="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" y="6886575"/>
          <a:ext cx="4448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180975</xdr:colOff>
      <xdr:row>17</xdr:row>
      <xdr:rowOff>171450</xdr:rowOff>
    </xdr:from>
    <xdr:to>
      <xdr:col>5</xdr:col>
      <xdr:colOff>352425</xdr:colOff>
      <xdr:row>17</xdr:row>
      <xdr:rowOff>171450</xdr:rowOff>
    </xdr:to>
    <xdr:cxnSp macro="">
      <xdr:nvCxnSpPr>
        <xdr:cNvPr id="5" name="4 Conector recto"/>
        <xdr:cNvCxnSpPr/>
      </xdr:nvCxnSpPr>
      <xdr:spPr>
        <a:xfrm>
          <a:off x="942975" y="3409950"/>
          <a:ext cx="3524250" cy="0"/>
        </a:xfrm>
        <a:prstGeom prst="line">
          <a:avLst/>
        </a:prstGeom>
        <a:ln w="28575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657225</xdr:colOff>
      <xdr:row>37</xdr:row>
      <xdr:rowOff>19050</xdr:rowOff>
    </xdr:from>
    <xdr:to>
      <xdr:col>1</xdr:col>
      <xdr:colOff>342900</xdr:colOff>
      <xdr:row>40</xdr:row>
      <xdr:rowOff>171450</xdr:rowOff>
    </xdr:to>
    <xdr:cxnSp macro="">
      <xdr:nvCxnSpPr>
        <xdr:cNvPr id="6" name="5 Conector recto de flecha"/>
        <xdr:cNvCxnSpPr/>
      </xdr:nvCxnSpPr>
      <xdr:spPr>
        <a:xfrm flipV="1">
          <a:off x="657225" y="6934200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1171575</xdr:colOff>
      <xdr:row>36</xdr:row>
      <xdr:rowOff>180975</xdr:rowOff>
    </xdr:from>
    <xdr:to>
      <xdr:col>2</xdr:col>
      <xdr:colOff>257175</xdr:colOff>
      <xdr:row>40</xdr:row>
      <xdr:rowOff>142875</xdr:rowOff>
    </xdr:to>
    <xdr:cxnSp macro="">
      <xdr:nvCxnSpPr>
        <xdr:cNvPr id="8" name="7 Conector recto de flecha"/>
        <xdr:cNvCxnSpPr/>
      </xdr:nvCxnSpPr>
      <xdr:spPr>
        <a:xfrm flipV="1">
          <a:off x="1933575" y="709612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180975</xdr:colOff>
      <xdr:row>37</xdr:row>
      <xdr:rowOff>0</xdr:rowOff>
    </xdr:from>
    <xdr:to>
      <xdr:col>3</xdr:col>
      <xdr:colOff>628650</xdr:colOff>
      <xdr:row>40</xdr:row>
      <xdr:rowOff>152400</xdr:rowOff>
    </xdr:to>
    <xdr:cxnSp macro="">
      <xdr:nvCxnSpPr>
        <xdr:cNvPr id="9" name="8 Conector recto de flecha"/>
        <xdr:cNvCxnSpPr/>
      </xdr:nvCxnSpPr>
      <xdr:spPr>
        <a:xfrm flipV="1">
          <a:off x="3076575" y="7105650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609600</xdr:colOff>
      <xdr:row>37</xdr:row>
      <xdr:rowOff>9525</xdr:rowOff>
    </xdr:from>
    <xdr:to>
      <xdr:col>5</xdr:col>
      <xdr:colOff>142875</xdr:colOff>
      <xdr:row>40</xdr:row>
      <xdr:rowOff>161925</xdr:rowOff>
    </xdr:to>
    <xdr:cxnSp macro="">
      <xdr:nvCxnSpPr>
        <xdr:cNvPr id="10" name="9 Conector recto de flecha"/>
        <xdr:cNvCxnSpPr/>
      </xdr:nvCxnSpPr>
      <xdr:spPr>
        <a:xfrm flipV="1">
          <a:off x="4267200" y="711517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57150</xdr:colOff>
      <xdr:row>47</xdr:row>
      <xdr:rowOff>38100</xdr:rowOff>
    </xdr:to>
    <xdr:sp macro="" textlink="">
      <xdr:nvSpPr>
        <xdr:cNvPr id="11" name="10 CuadroTexto"/>
        <xdr:cNvSpPr txBox="1"/>
      </xdr:nvSpPr>
      <xdr:spPr>
        <a:xfrm>
          <a:off x="762000" y="7867650"/>
          <a:ext cx="417195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>
              <a:latin typeface="EHUSerif" pitchFamily="50"/>
            </a:rPr>
            <a:t>SUPOSIZIOAK:</a:t>
          </a:r>
        </a:p>
        <a:p>
          <a:r>
            <a:rPr lang="es-ES" sz="1100">
              <a:latin typeface="EHUSerif" pitchFamily="50"/>
            </a:rPr>
            <a:t>(1)</a:t>
          </a:r>
          <a:r>
            <a:rPr lang="es-ES" sz="1100" baseline="0">
              <a:latin typeface="EHUSerif" pitchFamily="50"/>
            </a:rPr>
            <a:t> Tankea k irekiak  dira, beraz, presio atmosferikoan egongo dira.</a:t>
          </a:r>
        </a:p>
        <a:p>
          <a:r>
            <a:rPr lang="es-ES" sz="1100" baseline="0">
              <a:latin typeface="EHUSerif" pitchFamily="50"/>
            </a:rPr>
            <a:t>(2) Hasierako unean  eta bukaeran likidoa geldirik dago.</a:t>
          </a:r>
        </a:p>
        <a:p>
          <a:r>
            <a:rPr lang="es-ES" sz="1100" baseline="0">
              <a:latin typeface="EHUSerif" pitchFamily="50"/>
            </a:rPr>
            <a:t>(3) Jariakinaren propietateak konstante mantentzen dira</a:t>
          </a:r>
        </a:p>
      </xdr:txBody>
    </xdr:sp>
    <xdr:clientData/>
  </xdr:twoCellAnchor>
  <xdr:twoCellAnchor>
    <xdr:from>
      <xdr:col>2</xdr:col>
      <xdr:colOff>733425</xdr:colOff>
      <xdr:row>59</xdr:row>
      <xdr:rowOff>28575</xdr:rowOff>
    </xdr:from>
    <xdr:to>
      <xdr:col>3</xdr:col>
      <xdr:colOff>323850</xdr:colOff>
      <xdr:row>59</xdr:row>
      <xdr:rowOff>85725</xdr:rowOff>
    </xdr:to>
    <xdr:sp macro="" textlink="">
      <xdr:nvSpPr>
        <xdr:cNvPr id="14" name="13 Flecha derecha"/>
        <xdr:cNvSpPr/>
      </xdr:nvSpPr>
      <xdr:spPr>
        <a:xfrm>
          <a:off x="2857500" y="11325225"/>
          <a:ext cx="361950" cy="57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809625</xdr:colOff>
      <xdr:row>59</xdr:row>
      <xdr:rowOff>19049</xdr:rowOff>
    </xdr:from>
    <xdr:to>
      <xdr:col>1</xdr:col>
      <xdr:colOff>1190625</xdr:colOff>
      <xdr:row>60</xdr:row>
      <xdr:rowOff>123824</xdr:rowOff>
    </xdr:to>
    <xdr:sp macro="" textlink="">
      <xdr:nvSpPr>
        <xdr:cNvPr id="20" name="19 Elipse"/>
        <xdr:cNvSpPr/>
      </xdr:nvSpPr>
      <xdr:spPr>
        <a:xfrm>
          <a:off x="1571625" y="11315699"/>
          <a:ext cx="381000" cy="2952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5</xdr:col>
      <xdr:colOff>561975</xdr:colOff>
      <xdr:row>80</xdr:row>
      <xdr:rowOff>47624</xdr:rowOff>
    </xdr:from>
    <xdr:to>
      <xdr:col>13</xdr:col>
      <xdr:colOff>676275</xdr:colOff>
      <xdr:row>104</xdr:row>
      <xdr:rowOff>133349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33975" y="15373349"/>
          <a:ext cx="6210300" cy="46577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10</xdr:col>
      <xdr:colOff>104775</xdr:colOff>
      <xdr:row>96</xdr:row>
      <xdr:rowOff>123827</xdr:rowOff>
    </xdr:from>
    <xdr:to>
      <xdr:col>10</xdr:col>
      <xdr:colOff>104777</xdr:colOff>
      <xdr:row>101</xdr:row>
      <xdr:rowOff>76200</xdr:rowOff>
    </xdr:to>
    <xdr:cxnSp macro="">
      <xdr:nvCxnSpPr>
        <xdr:cNvPr id="15" name="14 Conector recto"/>
        <xdr:cNvCxnSpPr/>
      </xdr:nvCxnSpPr>
      <xdr:spPr>
        <a:xfrm flipV="1">
          <a:off x="8486775" y="18497552"/>
          <a:ext cx="2" cy="904873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323850</xdr:colOff>
      <xdr:row>96</xdr:row>
      <xdr:rowOff>114300</xdr:rowOff>
    </xdr:from>
    <xdr:to>
      <xdr:col>10</xdr:col>
      <xdr:colOff>66678</xdr:colOff>
      <xdr:row>96</xdr:row>
      <xdr:rowOff>142876</xdr:rowOff>
    </xdr:to>
    <xdr:cxnSp macro="">
      <xdr:nvCxnSpPr>
        <xdr:cNvPr id="19" name="18 Conector recto"/>
        <xdr:cNvCxnSpPr/>
      </xdr:nvCxnSpPr>
      <xdr:spPr>
        <a:xfrm flipH="1" flipV="1">
          <a:off x="5657850" y="18488025"/>
          <a:ext cx="2790828" cy="28576"/>
        </a:xfrm>
        <a:prstGeom prst="line">
          <a:avLst/>
        </a:prstGeom>
        <a:ln w="317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105</xdr:row>
      <xdr:rowOff>9525</xdr:rowOff>
    </xdr:from>
    <xdr:to>
      <xdr:col>5</xdr:col>
      <xdr:colOff>638175</xdr:colOff>
      <xdr:row>108</xdr:row>
      <xdr:rowOff>152400</xdr:rowOff>
    </xdr:to>
    <xdr:pic>
      <xdr:nvPicPr>
        <xdr:cNvPr id="1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62000" y="20097750"/>
          <a:ext cx="44481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5</xdr:col>
      <xdr:colOff>331470</xdr:colOff>
      <xdr:row>120</xdr:row>
      <xdr:rowOff>162560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1" cstate="print"/>
        <a:srcRect r="17317"/>
        <a:stretch>
          <a:fillRect/>
        </a:stretch>
      </xdr:blipFill>
      <xdr:spPr bwMode="auto">
        <a:xfrm>
          <a:off x="762000" y="21040725"/>
          <a:ext cx="4141470" cy="2067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1123950</xdr:colOff>
      <xdr:row>116</xdr:row>
      <xdr:rowOff>9524</xdr:rowOff>
    </xdr:from>
    <xdr:to>
      <xdr:col>2</xdr:col>
      <xdr:colOff>257175</xdr:colOff>
      <xdr:row>117</xdr:row>
      <xdr:rowOff>114299</xdr:rowOff>
    </xdr:to>
    <xdr:sp macro="" textlink="">
      <xdr:nvSpPr>
        <xdr:cNvPr id="18" name="17 CuadroTexto"/>
        <xdr:cNvSpPr txBox="1"/>
      </xdr:nvSpPr>
      <xdr:spPr>
        <a:xfrm>
          <a:off x="1885950" y="22193249"/>
          <a:ext cx="4953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400" b="1">
              <a:solidFill>
                <a:srgbClr val="0070C0"/>
              </a:solidFill>
            </a:rPr>
            <a:t>(1)</a:t>
          </a:r>
        </a:p>
      </xdr:txBody>
    </xdr:sp>
    <xdr:clientData/>
  </xdr:twoCellAnchor>
  <xdr:twoCellAnchor>
    <xdr:from>
      <xdr:col>4</xdr:col>
      <xdr:colOff>495300</xdr:colOff>
      <xdr:row>109</xdr:row>
      <xdr:rowOff>95250</xdr:rowOff>
    </xdr:from>
    <xdr:to>
      <xdr:col>5</xdr:col>
      <xdr:colOff>57150</xdr:colOff>
      <xdr:row>111</xdr:row>
      <xdr:rowOff>76200</xdr:rowOff>
    </xdr:to>
    <xdr:sp macro="" textlink="">
      <xdr:nvSpPr>
        <xdr:cNvPr id="21" name="20 CuadroTexto"/>
        <xdr:cNvSpPr txBox="1"/>
      </xdr:nvSpPr>
      <xdr:spPr>
        <a:xfrm>
          <a:off x="4152900" y="20945475"/>
          <a:ext cx="4762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400" b="1">
              <a:solidFill>
                <a:srgbClr val="0070C0"/>
              </a:solidFill>
            </a:rPr>
            <a:t>(2)</a:t>
          </a:r>
        </a:p>
      </xdr:txBody>
    </xdr:sp>
    <xdr:clientData/>
  </xdr:twoCellAnchor>
  <xdr:twoCellAnchor>
    <xdr:from>
      <xdr:col>1</xdr:col>
      <xdr:colOff>828675</xdr:colOff>
      <xdr:row>14</xdr:row>
      <xdr:rowOff>66675</xdr:rowOff>
    </xdr:from>
    <xdr:to>
      <xdr:col>1</xdr:col>
      <xdr:colOff>1228725</xdr:colOff>
      <xdr:row>15</xdr:row>
      <xdr:rowOff>95250</xdr:rowOff>
    </xdr:to>
    <xdr:sp macro="" textlink="">
      <xdr:nvSpPr>
        <xdr:cNvPr id="22" name="21 CuadroTexto"/>
        <xdr:cNvSpPr txBox="1"/>
      </xdr:nvSpPr>
      <xdr:spPr>
        <a:xfrm>
          <a:off x="1590675" y="2733675"/>
          <a:ext cx="4000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400" b="1">
              <a:solidFill>
                <a:srgbClr val="0070C0"/>
              </a:solidFill>
            </a:rPr>
            <a:t>(1)</a:t>
          </a:r>
        </a:p>
      </xdr:txBody>
    </xdr:sp>
    <xdr:clientData/>
  </xdr:twoCellAnchor>
  <xdr:twoCellAnchor>
    <xdr:from>
      <xdr:col>4</xdr:col>
      <xdr:colOff>714375</xdr:colOff>
      <xdr:row>9</xdr:row>
      <xdr:rowOff>0</xdr:rowOff>
    </xdr:from>
    <xdr:to>
      <xdr:col>5</xdr:col>
      <xdr:colOff>200025</xdr:colOff>
      <xdr:row>10</xdr:row>
      <xdr:rowOff>28575</xdr:rowOff>
    </xdr:to>
    <xdr:sp macro="" textlink="">
      <xdr:nvSpPr>
        <xdr:cNvPr id="23" name="22 CuadroTexto"/>
        <xdr:cNvSpPr txBox="1"/>
      </xdr:nvSpPr>
      <xdr:spPr>
        <a:xfrm>
          <a:off x="4371975" y="1714500"/>
          <a:ext cx="4000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400" b="1">
              <a:solidFill>
                <a:srgbClr val="0070C0"/>
              </a:solidFill>
            </a:rPr>
            <a:t>(2)</a:t>
          </a:r>
        </a:p>
      </xdr:txBody>
    </xdr:sp>
    <xdr:clientData/>
  </xdr:twoCellAnchor>
  <xdr:twoCellAnchor>
    <xdr:from>
      <xdr:col>1</xdr:col>
      <xdr:colOff>476250</xdr:colOff>
      <xdr:row>105</xdr:row>
      <xdr:rowOff>95250</xdr:rowOff>
    </xdr:from>
    <xdr:to>
      <xdr:col>1</xdr:col>
      <xdr:colOff>923925</xdr:colOff>
      <xdr:row>109</xdr:row>
      <xdr:rowOff>57150</xdr:rowOff>
    </xdr:to>
    <xdr:cxnSp macro="">
      <xdr:nvCxnSpPr>
        <xdr:cNvPr id="24" name="23 Conector recto de flecha"/>
        <xdr:cNvCxnSpPr/>
      </xdr:nvCxnSpPr>
      <xdr:spPr>
        <a:xfrm flipV="1">
          <a:off x="1238250" y="2018347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609600</xdr:colOff>
      <xdr:row>105</xdr:row>
      <xdr:rowOff>19050</xdr:rowOff>
    </xdr:from>
    <xdr:to>
      <xdr:col>5</xdr:col>
      <xdr:colOff>142875</xdr:colOff>
      <xdr:row>108</xdr:row>
      <xdr:rowOff>171450</xdr:rowOff>
    </xdr:to>
    <xdr:cxnSp macro="">
      <xdr:nvCxnSpPr>
        <xdr:cNvPr id="25" name="24 Conector recto de flecha"/>
        <xdr:cNvCxnSpPr/>
      </xdr:nvCxnSpPr>
      <xdr:spPr>
        <a:xfrm flipV="1">
          <a:off x="4267200" y="2010727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105</xdr:row>
      <xdr:rowOff>0</xdr:rowOff>
    </xdr:from>
    <xdr:to>
      <xdr:col>3</xdr:col>
      <xdr:colOff>9525</xdr:colOff>
      <xdr:row>108</xdr:row>
      <xdr:rowOff>152400</xdr:rowOff>
    </xdr:to>
    <xdr:cxnSp macro="">
      <xdr:nvCxnSpPr>
        <xdr:cNvPr id="26" name="25 Conector recto de flecha"/>
        <xdr:cNvCxnSpPr/>
      </xdr:nvCxnSpPr>
      <xdr:spPr>
        <a:xfrm flipV="1">
          <a:off x="2457450" y="20088225"/>
          <a:ext cx="447675" cy="723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6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5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5" Type="http://schemas.openxmlformats.org/officeDocument/2006/relationships/oleObject" Target="../embeddings/oleObject9.bin"/><Relationship Id="rId4" Type="http://schemas.openxmlformats.org/officeDocument/2006/relationships/oleObject" Target="../embeddings/oleObject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5" Type="http://schemas.openxmlformats.org/officeDocument/2006/relationships/oleObject" Target="../embeddings/oleObject12.bin"/><Relationship Id="rId4" Type="http://schemas.openxmlformats.org/officeDocument/2006/relationships/oleObject" Target="../embeddings/oleObject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15.bin"/><Relationship Id="rId5" Type="http://schemas.openxmlformats.org/officeDocument/2006/relationships/oleObject" Target="../embeddings/oleObject14.bin"/><Relationship Id="rId4" Type="http://schemas.openxmlformats.org/officeDocument/2006/relationships/oleObject" Target="../embeddings/oleObject1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0.bin"/><Relationship Id="rId3" Type="http://schemas.openxmlformats.org/officeDocument/2006/relationships/vmlDrawing" Target="../drawings/vmlDrawing8.vml"/><Relationship Id="rId7" Type="http://schemas.openxmlformats.org/officeDocument/2006/relationships/oleObject" Target="../embeddings/oleObject19.bin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8.bin"/><Relationship Id="rId5" Type="http://schemas.openxmlformats.org/officeDocument/2006/relationships/oleObject" Target="../embeddings/oleObject17.bin"/><Relationship Id="rId4" Type="http://schemas.openxmlformats.org/officeDocument/2006/relationships/oleObject" Target="../embeddings/oleObject1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tabSelected="1" workbookViewId="0">
      <selection activeCell="J18" sqref="J18"/>
    </sheetView>
  </sheetViews>
  <sheetFormatPr baseColWidth="10"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9:D34"/>
  <sheetViews>
    <sheetView topLeftCell="A7" workbookViewId="0">
      <selection activeCell="M19" sqref="M19"/>
    </sheetView>
  </sheetViews>
  <sheetFormatPr baseColWidth="10" defaultRowHeight="15"/>
  <sheetData>
    <row r="9" spans="1:3">
      <c r="B9" s="36" t="s">
        <v>57</v>
      </c>
      <c r="C9" t="s">
        <v>133</v>
      </c>
    </row>
    <row r="11" spans="1:3">
      <c r="A11" t="s">
        <v>146</v>
      </c>
    </row>
    <row r="14" spans="1:3">
      <c r="B14" s="79" t="s">
        <v>57</v>
      </c>
      <c r="C14" s="80" t="s">
        <v>133</v>
      </c>
    </row>
    <row r="15" spans="1:3">
      <c r="B15" s="81">
        <v>51</v>
      </c>
      <c r="C15" s="66">
        <v>14.5</v>
      </c>
    </row>
    <row r="16" spans="1:3">
      <c r="B16" s="81">
        <v>60</v>
      </c>
      <c r="C16" s="66">
        <v>15.2</v>
      </c>
    </row>
    <row r="17" spans="1:4">
      <c r="B17" s="81">
        <v>90</v>
      </c>
      <c r="C17" s="66">
        <v>17.5</v>
      </c>
    </row>
    <row r="18" spans="1:4">
      <c r="B18" s="81">
        <v>120</v>
      </c>
      <c r="C18" s="66">
        <v>19.899999999999999</v>
      </c>
    </row>
    <row r="19" spans="1:4">
      <c r="B19" s="82">
        <v>150</v>
      </c>
      <c r="C19" s="68">
        <v>22.2</v>
      </c>
    </row>
    <row r="28" spans="1:4">
      <c r="A28" t="s">
        <v>147</v>
      </c>
    </row>
    <row r="30" spans="1:4">
      <c r="B30" s="36" t="s">
        <v>148</v>
      </c>
      <c r="C30" s="79" t="s">
        <v>3</v>
      </c>
      <c r="D30" s="80" t="s">
        <v>133</v>
      </c>
    </row>
    <row r="31" spans="1:4">
      <c r="B31" s="36">
        <v>1.5</v>
      </c>
      <c r="C31" s="81">
        <f>B31*0.0254</f>
        <v>3.8099999999999995E-2</v>
      </c>
      <c r="D31" s="66">
        <v>812.3</v>
      </c>
    </row>
    <row r="32" spans="1:4">
      <c r="B32" s="36">
        <v>2</v>
      </c>
      <c r="C32" s="81">
        <f t="shared" ref="C32:C33" si="0">B32*0.0254</f>
        <v>5.0799999999999998E-2</v>
      </c>
      <c r="D32" s="66">
        <v>220.8</v>
      </c>
    </row>
    <row r="33" spans="2:4">
      <c r="B33" s="36">
        <v>2.5</v>
      </c>
      <c r="C33" s="81">
        <f t="shared" si="0"/>
        <v>6.3500000000000001E-2</v>
      </c>
      <c r="D33" s="66">
        <v>83.2</v>
      </c>
    </row>
    <row r="34" spans="2:4">
      <c r="C34" s="82">
        <v>0.1</v>
      </c>
      <c r="D34" s="68">
        <v>14.5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0:F50"/>
  <sheetViews>
    <sheetView topLeftCell="A34" zoomScaleNormal="100" workbookViewId="0">
      <selection activeCell="L19" sqref="L19"/>
    </sheetView>
  </sheetViews>
  <sheetFormatPr baseColWidth="10" defaultRowHeight="15"/>
  <cols>
    <col min="1" max="1" width="11.42578125" style="4"/>
    <col min="2" max="2" width="14.28515625" style="4" customWidth="1"/>
    <col min="3" max="16384" width="11.42578125" style="4"/>
  </cols>
  <sheetData>
    <row r="10" spans="2:3">
      <c r="B10" s="1" t="s">
        <v>46</v>
      </c>
    </row>
    <row r="11" spans="2:3">
      <c r="B11" t="s">
        <v>24</v>
      </c>
    </row>
    <row r="12" spans="2:3">
      <c r="B12" s="2" t="s">
        <v>0</v>
      </c>
      <c r="C12" s="4">
        <v>1.8</v>
      </c>
    </row>
    <row r="13" spans="2:3">
      <c r="B13" s="2" t="s">
        <v>1</v>
      </c>
      <c r="C13" s="4">
        <v>3</v>
      </c>
    </row>
    <row r="14" spans="2:3" ht="17.25">
      <c r="B14" s="2" t="s">
        <v>5</v>
      </c>
      <c r="C14" s="4">
        <v>1100</v>
      </c>
    </row>
    <row r="17" spans="2:3">
      <c r="B17" s="3" t="s">
        <v>47</v>
      </c>
    </row>
    <row r="19" spans="2:3">
      <c r="B19" s="4" t="s">
        <v>4</v>
      </c>
    </row>
    <row r="21" spans="2:3">
      <c r="B21" s="2" t="s">
        <v>2</v>
      </c>
      <c r="C21" s="4">
        <f>C12/1000</f>
        <v>1.8E-3</v>
      </c>
    </row>
    <row r="22" spans="2:3">
      <c r="B22" s="2" t="s">
        <v>17</v>
      </c>
      <c r="C22" s="4">
        <f>C13/100</f>
        <v>0.03</v>
      </c>
    </row>
    <row r="24" spans="2:3">
      <c r="B24" t="s">
        <v>8</v>
      </c>
    </row>
    <row r="28" spans="2:3" ht="17.25">
      <c r="B28" s="2" t="s">
        <v>19</v>
      </c>
      <c r="C28" s="5">
        <f>PI()*C22^2/4</f>
        <v>7.0685834705770342E-4</v>
      </c>
    </row>
    <row r="29" spans="2:3">
      <c r="B29" s="21" t="s">
        <v>18</v>
      </c>
      <c r="C29" s="22">
        <f>C21/C28</f>
        <v>2.5464790894703255</v>
      </c>
    </row>
    <row r="31" spans="2:3">
      <c r="B31" t="s">
        <v>9</v>
      </c>
    </row>
    <row r="36" spans="2:6">
      <c r="B36" s="21" t="s">
        <v>10</v>
      </c>
      <c r="C36" s="23">
        <f>C14*C21</f>
        <v>1.98</v>
      </c>
    </row>
    <row r="38" spans="2:6">
      <c r="B38" t="s">
        <v>11</v>
      </c>
    </row>
    <row r="40" spans="2:6">
      <c r="B40" s="2" t="s">
        <v>14</v>
      </c>
      <c r="C40" s="4">
        <f>C22/2</f>
        <v>1.4999999999999999E-2</v>
      </c>
    </row>
    <row r="41" spans="2:6" ht="17.25">
      <c r="B41" s="2" t="s">
        <v>15</v>
      </c>
      <c r="C41" s="5">
        <f>PI()*C40^2/4</f>
        <v>1.7671458676442585E-4</v>
      </c>
    </row>
    <row r="42" spans="2:6">
      <c r="B42" s="21" t="s">
        <v>16</v>
      </c>
      <c r="C42" s="22">
        <f>C21/C41</f>
        <v>10.185916357881302</v>
      </c>
    </row>
    <row r="45" spans="2:6">
      <c r="B45" s="12" t="s">
        <v>45</v>
      </c>
      <c r="C45" s="11"/>
    </row>
    <row r="47" spans="2:6">
      <c r="B47" s="16" t="s">
        <v>20</v>
      </c>
      <c r="C47" s="14">
        <f>C22</f>
        <v>0.03</v>
      </c>
      <c r="E47" s="16" t="s">
        <v>22</v>
      </c>
      <c r="F47" s="15">
        <f>C29</f>
        <v>2.5464790894703255</v>
      </c>
    </row>
    <row r="48" spans="2:6">
      <c r="B48" s="16" t="s">
        <v>14</v>
      </c>
      <c r="C48" s="14">
        <f>C40</f>
        <v>1.4999999999999999E-2</v>
      </c>
      <c r="E48" s="16" t="s">
        <v>16</v>
      </c>
      <c r="F48" s="15">
        <f>C42</f>
        <v>10.185916357881302</v>
      </c>
    </row>
    <row r="50" spans="2:6">
      <c r="B50" s="17" t="s">
        <v>21</v>
      </c>
      <c r="C50" s="18">
        <f>C47/C48</f>
        <v>2</v>
      </c>
      <c r="D50" s="19"/>
      <c r="E50" s="18" t="s">
        <v>23</v>
      </c>
      <c r="F50" s="20">
        <f>F47/F48</f>
        <v>0.25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horizontalDpi="0" verticalDpi="0" r:id="rId1"/>
  <drawing r:id="rId2"/>
  <legacyDrawing r:id="rId3"/>
  <oleObjects>
    <oleObject progId="Equation.3" shapeId="1025" r:id="rId4"/>
    <oleObject progId="Equation.3" shapeId="1026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2:G66"/>
  <sheetViews>
    <sheetView topLeftCell="A61" workbookViewId="0">
      <selection activeCell="B65" sqref="B65"/>
    </sheetView>
  </sheetViews>
  <sheetFormatPr baseColWidth="10" defaultRowHeight="15"/>
  <cols>
    <col min="2" max="2" width="17.28515625" customWidth="1"/>
    <col min="3" max="3" width="12" bestFit="1" customWidth="1"/>
  </cols>
  <sheetData>
    <row r="12" spans="2:3" s="4" customFormat="1"/>
    <row r="13" spans="2:3" s="4" customFormat="1">
      <c r="B13" s="1" t="s">
        <v>46</v>
      </c>
    </row>
    <row r="14" spans="2:3" s="4" customFormat="1">
      <c r="B14" s="7"/>
    </row>
    <row r="15" spans="2:3" s="4" customFormat="1">
      <c r="B15" s="7" t="s">
        <v>29</v>
      </c>
    </row>
    <row r="16" spans="2:3" s="4" customFormat="1">
      <c r="B16" s="25" t="s">
        <v>3</v>
      </c>
      <c r="C16" s="4">
        <v>0.03</v>
      </c>
    </row>
    <row r="17" spans="2:7" s="4" customFormat="1">
      <c r="B17" s="25"/>
    </row>
    <row r="18" spans="2:7" s="4" customFormat="1">
      <c r="B18" t="s">
        <v>25</v>
      </c>
    </row>
    <row r="19" spans="2:7" s="4" customFormat="1" ht="17.25">
      <c r="B19" s="2" t="s">
        <v>5</v>
      </c>
      <c r="C19" s="4">
        <v>1040</v>
      </c>
      <c r="F19" s="2"/>
    </row>
    <row r="20" spans="2:7" s="4" customFormat="1">
      <c r="B20" s="2" t="s">
        <v>26</v>
      </c>
      <c r="C20" s="24">
        <v>1.6000000000000001E-3</v>
      </c>
      <c r="F20" s="2"/>
    </row>
    <row r="21" spans="2:7" s="4" customFormat="1"/>
    <row r="22" spans="2:7" s="4" customFormat="1">
      <c r="B22" t="s">
        <v>27</v>
      </c>
    </row>
    <row r="23" spans="2:7" s="4" customFormat="1">
      <c r="B23" s="2" t="s">
        <v>3</v>
      </c>
      <c r="C23" s="4">
        <v>1.5</v>
      </c>
    </row>
    <row r="24" spans="2:7" s="4" customFormat="1">
      <c r="B24" s="2" t="s">
        <v>28</v>
      </c>
      <c r="C24" s="4">
        <v>3</v>
      </c>
    </row>
    <row r="25" spans="2:7" s="4" customFormat="1"/>
    <row r="26" spans="2:7" s="4" customFormat="1"/>
    <row r="27" spans="2:7" s="4" customFormat="1">
      <c r="B27" s="3" t="s">
        <v>47</v>
      </c>
    </row>
    <row r="28" spans="2:7" s="4" customFormat="1"/>
    <row r="29" spans="2:7" s="4" customFormat="1">
      <c r="B29" t="s">
        <v>43</v>
      </c>
    </row>
    <row r="30" spans="2:7" s="4" customFormat="1">
      <c r="B30" t="s">
        <v>44</v>
      </c>
    </row>
    <row r="31" spans="2:7" s="4" customFormat="1">
      <c r="B31"/>
    </row>
    <row r="32" spans="2:7" s="4" customFormat="1">
      <c r="B32" s="12" t="s">
        <v>41</v>
      </c>
      <c r="C32" s="11"/>
      <c r="F32" s="12" t="s">
        <v>42</v>
      </c>
      <c r="G32" s="12"/>
    </row>
    <row r="33" spans="2:7" s="4" customFormat="1">
      <c r="B33" s="13" t="s">
        <v>30</v>
      </c>
      <c r="C33" s="14">
        <v>2100</v>
      </c>
      <c r="F33" s="13" t="s">
        <v>30</v>
      </c>
      <c r="G33" s="14">
        <v>4000</v>
      </c>
    </row>
    <row r="34" spans="2:7" s="4" customFormat="1">
      <c r="B34" s="2"/>
    </row>
    <row r="35" spans="2:7" s="4" customFormat="1">
      <c r="B35" s="2"/>
    </row>
    <row r="36" spans="2:7" s="4" customFormat="1">
      <c r="B36"/>
    </row>
    <row r="37" spans="2:7" s="4" customFormat="1"/>
    <row r="39" spans="2:7" s="4" customFormat="1"/>
    <row r="40" spans="2:7" s="4" customFormat="1">
      <c r="B40" s="2" t="s">
        <v>7</v>
      </c>
      <c r="C40" s="6">
        <f>C33*C20/(C16*C19)</f>
        <v>0.1076923076923077</v>
      </c>
      <c r="F40" s="2" t="s">
        <v>7</v>
      </c>
      <c r="G40" s="6">
        <f>G33*C20/(C19*C16)</f>
        <v>0.20512820512820515</v>
      </c>
    </row>
    <row r="41" spans="2:7" s="4" customFormat="1"/>
    <row r="42" spans="2:7" s="4" customFormat="1">
      <c r="B42" t="s">
        <v>31</v>
      </c>
    </row>
    <row r="43" spans="2:7" s="4" customFormat="1"/>
    <row r="44" spans="2:7" s="4" customFormat="1"/>
    <row r="45" spans="2:7" s="4" customFormat="1"/>
    <row r="46" spans="2:7" s="27" customFormat="1"/>
    <row r="47" spans="2:7" s="27" customFormat="1" ht="17.25">
      <c r="B47" s="2" t="s">
        <v>6</v>
      </c>
      <c r="C47" s="5">
        <f>PI()*$C$16^2/4</f>
        <v>7.0685834705770342E-4</v>
      </c>
      <c r="D47" s="4"/>
      <c r="F47" s="2" t="s">
        <v>6</v>
      </c>
      <c r="G47" s="5">
        <f>PI()*C16^2/4</f>
        <v>7.0685834705770342E-4</v>
      </c>
    </row>
    <row r="48" spans="2:7" s="27" customFormat="1" ht="17.25">
      <c r="B48" s="2" t="s">
        <v>33</v>
      </c>
      <c r="C48" s="33">
        <f>$C$40*$C$47</f>
        <v>7.6123206606214223E-5</v>
      </c>
      <c r="D48" s="4"/>
      <c r="F48" s="2" t="s">
        <v>33</v>
      </c>
      <c r="G48" s="33">
        <f>G40*G47</f>
        <v>1.449965840118366E-4</v>
      </c>
    </row>
    <row r="49" spans="2:7" s="27" customFormat="1">
      <c r="B49" s="4"/>
      <c r="C49" s="4"/>
      <c r="D49" s="4"/>
    </row>
    <row r="50" spans="2:7" s="27" customFormat="1">
      <c r="B50" s="28" t="s">
        <v>34</v>
      </c>
    </row>
    <row r="51" spans="2:7" s="27" customFormat="1"/>
    <row r="52" spans="2:7" s="27" customFormat="1">
      <c r="B52" s="25"/>
    </row>
    <row r="53" spans="2:7" s="27" customFormat="1">
      <c r="B53" s="25"/>
      <c r="C53" s="29"/>
    </row>
    <row r="54" spans="2:7" s="27" customFormat="1" ht="17.25">
      <c r="B54" s="25" t="s">
        <v>35</v>
      </c>
      <c r="C54" s="34">
        <f>PI()*C23^2/4</f>
        <v>1.7671458676442586</v>
      </c>
    </row>
    <row r="55" spans="2:7" s="27" customFormat="1" ht="17.25">
      <c r="B55" s="25" t="s">
        <v>36</v>
      </c>
      <c r="C55" s="34">
        <f>C54*C24</f>
        <v>5.3014376029327757</v>
      </c>
    </row>
    <row r="56" spans="2:7" s="27" customFormat="1"/>
    <row r="57" spans="2:7" s="27" customFormat="1">
      <c r="B57" s="27" t="s">
        <v>37</v>
      </c>
    </row>
    <row r="58" spans="2:7" s="27" customFormat="1"/>
    <row r="59" spans="2:7" s="27" customFormat="1">
      <c r="B59" s="30"/>
      <c r="C59" s="31"/>
      <c r="E59" s="30"/>
      <c r="F59" s="32"/>
    </row>
    <row r="60" spans="2:7" s="27" customFormat="1">
      <c r="B60" s="30"/>
      <c r="C60" s="31"/>
      <c r="E60" s="30"/>
      <c r="F60" s="32"/>
    </row>
    <row r="61" spans="2:7" s="27" customFormat="1"/>
    <row r="62" spans="2:7" s="27" customFormat="1">
      <c r="B62" s="30" t="s">
        <v>38</v>
      </c>
      <c r="C62" s="35">
        <f>C55/C48</f>
        <v>69642.85714285713</v>
      </c>
      <c r="E62" s="30"/>
      <c r="F62" s="30" t="s">
        <v>38</v>
      </c>
      <c r="G62" s="35">
        <f>C55/G48</f>
        <v>36562.5</v>
      </c>
    </row>
    <row r="63" spans="2:7" s="4" customFormat="1"/>
    <row r="65" spans="2:7">
      <c r="B65" s="12" t="s">
        <v>45</v>
      </c>
      <c r="C65" s="10"/>
    </row>
    <row r="66" spans="2:7">
      <c r="B66" s="37" t="s">
        <v>39</v>
      </c>
      <c r="C66" s="22">
        <f>C62/3600</f>
        <v>19.345238095238091</v>
      </c>
      <c r="F66" s="37" t="s">
        <v>39</v>
      </c>
      <c r="G66" s="22">
        <f>G62/3600</f>
        <v>10.15625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oleObject progId="Equation.3" shapeId="2049" r:id="rId4"/>
    <oleObject progId="Equation.3" shapeId="2051" r:id="rId5"/>
    <oleObject progId="Equation.3" shapeId="2052" r:id="rId6"/>
    <oleObject progId="Equation.3" shapeId="2053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8:C36"/>
  <sheetViews>
    <sheetView topLeftCell="A34" workbookViewId="0">
      <selection activeCell="B36" sqref="B36:H41"/>
    </sheetView>
  </sheetViews>
  <sheetFormatPr baseColWidth="10" defaultRowHeight="15"/>
  <cols>
    <col min="2" max="2" width="13.7109375" customWidth="1"/>
  </cols>
  <sheetData>
    <row r="8" spans="2:3">
      <c r="B8" s="1" t="s">
        <v>46</v>
      </c>
    </row>
    <row r="10" spans="2:3">
      <c r="B10" t="s">
        <v>48</v>
      </c>
    </row>
    <row r="11" spans="2:3" ht="17.25">
      <c r="B11" s="2" t="s">
        <v>51</v>
      </c>
      <c r="C11">
        <v>1.1639999999999999</v>
      </c>
    </row>
    <row r="12" spans="2:3">
      <c r="B12" s="2" t="s">
        <v>49</v>
      </c>
      <c r="C12" s="24">
        <v>1.8240000000000002E-5</v>
      </c>
    </row>
    <row r="14" spans="2:3">
      <c r="B14" t="s">
        <v>50</v>
      </c>
    </row>
    <row r="15" spans="2:3" ht="17.25">
      <c r="B15" s="2" t="s">
        <v>51</v>
      </c>
      <c r="C15">
        <v>998.2</v>
      </c>
    </row>
    <row r="16" spans="2:3">
      <c r="B16" s="2" t="s">
        <v>49</v>
      </c>
      <c r="C16" s="24">
        <v>9.9341399999999997E-4</v>
      </c>
    </row>
    <row r="18" spans="2:3">
      <c r="B18" t="s">
        <v>52</v>
      </c>
    </row>
    <row r="19" spans="2:3">
      <c r="B19" s="2" t="s">
        <v>12</v>
      </c>
      <c r="C19">
        <v>0.05</v>
      </c>
    </row>
    <row r="21" spans="2:3">
      <c r="B21" s="38" t="s">
        <v>47</v>
      </c>
    </row>
    <row r="23" spans="2:3">
      <c r="B23" t="s">
        <v>53</v>
      </c>
    </row>
    <row r="24" spans="2:3">
      <c r="B24" s="13" t="s">
        <v>30</v>
      </c>
      <c r="C24">
        <v>2100</v>
      </c>
    </row>
    <row r="31" spans="2:3">
      <c r="B31" t="s">
        <v>56</v>
      </c>
    </row>
    <row r="33" spans="2:3">
      <c r="B33" s="46" t="s">
        <v>54</v>
      </c>
      <c r="C33" s="49">
        <f>$C$24*C12/(C11*$C$19)</f>
        <v>0.6581443298969073</v>
      </c>
    </row>
    <row r="34" spans="2:3">
      <c r="B34" s="47" t="s">
        <v>55</v>
      </c>
      <c r="C34" s="48">
        <f>$C$24*C16/(C15*$C$19)</f>
        <v>4.1798625525946695E-2</v>
      </c>
    </row>
    <row r="36" spans="2:3">
      <c r="B36" s="12" t="s">
        <v>45</v>
      </c>
      <c r="C36" s="10"/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oleObject progId="Equation.3" shapeId="3073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9:G48"/>
  <sheetViews>
    <sheetView workbookViewId="0">
      <selection activeCell="D27" sqref="D27"/>
    </sheetView>
  </sheetViews>
  <sheetFormatPr baseColWidth="10" defaultRowHeight="15"/>
  <cols>
    <col min="2" max="2" width="14" customWidth="1"/>
  </cols>
  <sheetData>
    <row r="9" spans="2:3">
      <c r="B9" s="1" t="s">
        <v>46</v>
      </c>
    </row>
    <row r="10" spans="2:3">
      <c r="B10" t="s">
        <v>52</v>
      </c>
    </row>
    <row r="11" spans="2:3">
      <c r="B11" s="2" t="s">
        <v>3</v>
      </c>
      <c r="C11">
        <v>0.02</v>
      </c>
    </row>
    <row r="12" spans="2:3">
      <c r="B12" s="2" t="s">
        <v>57</v>
      </c>
      <c r="C12">
        <v>10</v>
      </c>
    </row>
    <row r="14" spans="2:3">
      <c r="B14" t="s">
        <v>59</v>
      </c>
    </row>
    <row r="15" spans="2:3">
      <c r="B15" s="2" t="s">
        <v>58</v>
      </c>
      <c r="C15">
        <v>40</v>
      </c>
    </row>
    <row r="16" spans="2:3" ht="17.25">
      <c r="B16" s="2" t="s">
        <v>33</v>
      </c>
      <c r="C16" s="39">
        <f>C15/1000/60</f>
        <v>6.6666666666666664E-4</v>
      </c>
    </row>
    <row r="17" spans="2:7" ht="17.25">
      <c r="B17" s="2" t="s">
        <v>51</v>
      </c>
      <c r="C17">
        <v>998.2</v>
      </c>
    </row>
    <row r="18" spans="2:7">
      <c r="B18" s="2" t="s">
        <v>49</v>
      </c>
      <c r="C18" s="24">
        <v>9.9341399999999997E-4</v>
      </c>
    </row>
    <row r="20" spans="2:7">
      <c r="B20" s="38" t="s">
        <v>47</v>
      </c>
    </row>
    <row r="22" spans="2:7">
      <c r="B22" t="s">
        <v>60</v>
      </c>
    </row>
    <row r="28" spans="2:7" ht="17.25">
      <c r="B28" s="2" t="s">
        <v>6</v>
      </c>
      <c r="C28" s="42">
        <f>PI()*C11^2/4</f>
        <v>3.1415926535897931E-4</v>
      </c>
    </row>
    <row r="29" spans="2:7">
      <c r="B29" s="2" t="s">
        <v>7</v>
      </c>
      <c r="C29" s="42">
        <f>C16/C28</f>
        <v>2.1220659078919377</v>
      </c>
    </row>
    <row r="31" spans="2:7">
      <c r="B31" s="45" t="s">
        <v>30</v>
      </c>
      <c r="C31" s="50">
        <f>C17*C29*C11/C18</f>
        <v>42645.788951187162</v>
      </c>
      <c r="E31" s="45" t="s">
        <v>62</v>
      </c>
      <c r="F31" s="44"/>
      <c r="G31" s="44"/>
    </row>
    <row r="33" spans="2:3">
      <c r="B33" t="s">
        <v>61</v>
      </c>
    </row>
    <row r="35" spans="2:3">
      <c r="B35" t="s">
        <v>63</v>
      </c>
    </row>
    <row r="40" spans="2:3">
      <c r="B40" t="s">
        <v>64</v>
      </c>
      <c r="C40" s="24">
        <f>4.4*C31^(1/6)</f>
        <v>26.007505681720847</v>
      </c>
    </row>
    <row r="42" spans="2:3">
      <c r="B42" s="51" t="s">
        <v>65</v>
      </c>
      <c r="C42" s="52">
        <f>C40*C11</f>
        <v>0.52015011363441699</v>
      </c>
    </row>
    <row r="44" spans="2:3">
      <c r="B44" t="s">
        <v>66</v>
      </c>
    </row>
    <row r="46" spans="2:3">
      <c r="B46" s="51" t="s">
        <v>67</v>
      </c>
      <c r="C46" s="54">
        <f>C42/C12*100</f>
        <v>5.2015011363441701</v>
      </c>
    </row>
    <row r="48" spans="2:3">
      <c r="B48" s="12" t="s">
        <v>45</v>
      </c>
      <c r="C48" s="10"/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oleObject progId="Equation.3" shapeId="4097" r:id="rId4"/>
    <oleObject progId="Equation.3" shapeId="4098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1:C53"/>
  <sheetViews>
    <sheetView workbookViewId="0">
      <selection activeCell="D55" sqref="D55"/>
    </sheetView>
  </sheetViews>
  <sheetFormatPr baseColWidth="10" defaultRowHeight="15"/>
  <sheetData>
    <row r="11" spans="2:3">
      <c r="B11" s="1" t="s">
        <v>46</v>
      </c>
    </row>
    <row r="12" spans="2:3">
      <c r="B12" t="s">
        <v>68</v>
      </c>
    </row>
    <row r="13" spans="2:3">
      <c r="B13" t="s">
        <v>3</v>
      </c>
      <c r="C13">
        <v>0.02</v>
      </c>
    </row>
    <row r="14" spans="2:3">
      <c r="B14" t="s">
        <v>73</v>
      </c>
      <c r="C14">
        <f>C13/2</f>
        <v>0.01</v>
      </c>
    </row>
    <row r="15" spans="2:3">
      <c r="B15" s="55" t="s">
        <v>69</v>
      </c>
      <c r="C15">
        <v>330</v>
      </c>
    </row>
    <row r="16" spans="2:3">
      <c r="B16" s="55" t="s">
        <v>57</v>
      </c>
      <c r="C16">
        <v>3</v>
      </c>
    </row>
    <row r="17" spans="2:3">
      <c r="B17" t="s">
        <v>25</v>
      </c>
    </row>
    <row r="18" spans="2:3">
      <c r="B18" s="55" t="s">
        <v>49</v>
      </c>
      <c r="C18">
        <v>5</v>
      </c>
    </row>
    <row r="21" spans="2:3">
      <c r="B21" s="38" t="s">
        <v>47</v>
      </c>
    </row>
    <row r="23" spans="2:3">
      <c r="B23" t="s">
        <v>70</v>
      </c>
    </row>
    <row r="28" spans="2:3">
      <c r="B28" t="s">
        <v>71</v>
      </c>
    </row>
    <row r="30" spans="2:3">
      <c r="B30" s="56" t="s">
        <v>72</v>
      </c>
      <c r="C30" s="56" t="s">
        <v>7</v>
      </c>
    </row>
    <row r="31" spans="2:3">
      <c r="B31" s="36">
        <v>0</v>
      </c>
      <c r="C31" s="36">
        <f>$C$15*($C$14^2-B31^2)/(4*$C$18*$C$16)</f>
        <v>5.5000000000000003E-4</v>
      </c>
    </row>
    <row r="32" spans="2:3">
      <c r="B32" s="36">
        <v>2.5000000000000001E-3</v>
      </c>
      <c r="C32" s="36">
        <f t="shared" ref="C32:C35" si="0">$C$15*($C$14^2-B32^2)/(4*$C$18*$C$16)</f>
        <v>5.1562500000000002E-4</v>
      </c>
    </row>
    <row r="33" spans="2:3">
      <c r="B33" s="36">
        <v>5.0000000000000001E-3</v>
      </c>
      <c r="C33" s="36">
        <f t="shared" si="0"/>
        <v>4.125E-4</v>
      </c>
    </row>
    <row r="34" spans="2:3">
      <c r="B34" s="36">
        <v>7.4999999999999997E-3</v>
      </c>
      <c r="C34" s="36">
        <f t="shared" si="0"/>
        <v>2.4062500000000003E-4</v>
      </c>
    </row>
    <row r="35" spans="2:3">
      <c r="B35" s="36">
        <v>0.01</v>
      </c>
      <c r="C35" s="36">
        <f t="shared" si="0"/>
        <v>0</v>
      </c>
    </row>
    <row r="38" spans="2:3">
      <c r="B38" s="21" t="s">
        <v>77</v>
      </c>
      <c r="C38" s="23">
        <f>C31</f>
        <v>5.5000000000000003E-4</v>
      </c>
    </row>
    <row r="45" spans="2:3">
      <c r="B45" t="s">
        <v>74</v>
      </c>
    </row>
    <row r="47" spans="2:3">
      <c r="B47" t="s">
        <v>75</v>
      </c>
    </row>
    <row r="48" spans="2:3">
      <c r="B48" t="s">
        <v>76</v>
      </c>
    </row>
    <row r="53" spans="2:3">
      <c r="B53" s="21" t="s">
        <v>7</v>
      </c>
      <c r="C53" s="23">
        <f>0.5*$C$38</f>
        <v>2.7500000000000002E-4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oleObject progId="Equation.3" shapeId="5123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B14:D72"/>
  <sheetViews>
    <sheetView topLeftCell="A52" workbookViewId="0">
      <selection activeCell="D28" sqref="D28"/>
    </sheetView>
  </sheetViews>
  <sheetFormatPr baseColWidth="10" defaultRowHeight="15"/>
  <cols>
    <col min="2" max="2" width="14.85546875" customWidth="1"/>
    <col min="3" max="3" width="13" customWidth="1"/>
    <col min="4" max="4" width="13.5703125" customWidth="1"/>
    <col min="5" max="5" width="12.85546875" customWidth="1"/>
  </cols>
  <sheetData>
    <row r="14" spans="2:2">
      <c r="B14" s="1" t="s">
        <v>46</v>
      </c>
    </row>
    <row r="24" spans="2:3">
      <c r="B24" t="s">
        <v>78</v>
      </c>
    </row>
    <row r="25" spans="2:3">
      <c r="B25" t="s">
        <v>3</v>
      </c>
      <c r="C25">
        <v>3</v>
      </c>
    </row>
    <row r="26" spans="2:3">
      <c r="B26" t="s">
        <v>28</v>
      </c>
      <c r="C26">
        <v>5</v>
      </c>
    </row>
    <row r="27" spans="2:3">
      <c r="B27" t="s">
        <v>92</v>
      </c>
      <c r="C27">
        <v>0.1</v>
      </c>
    </row>
    <row r="29" spans="2:3">
      <c r="B29" s="38" t="s">
        <v>47</v>
      </c>
    </row>
    <row r="31" spans="2:3">
      <c r="B31" t="s">
        <v>80</v>
      </c>
      <c r="C31" s="24"/>
    </row>
    <row r="46" spans="2:4">
      <c r="C46" s="56" t="s">
        <v>84</v>
      </c>
      <c r="D46" s="56" t="s">
        <v>85</v>
      </c>
    </row>
    <row r="47" spans="2:4">
      <c r="B47" s="2" t="s">
        <v>86</v>
      </c>
      <c r="C47" s="36">
        <v>1</v>
      </c>
      <c r="D47" s="36">
        <v>1</v>
      </c>
    </row>
    <row r="48" spans="2:4">
      <c r="B48" s="2" t="s">
        <v>87</v>
      </c>
      <c r="C48" s="36">
        <v>5</v>
      </c>
      <c r="D48" s="36">
        <v>0</v>
      </c>
    </row>
    <row r="49" spans="2:4">
      <c r="B49" s="2" t="s">
        <v>7</v>
      </c>
      <c r="C49" s="36">
        <v>0</v>
      </c>
      <c r="D49" s="36" t="s">
        <v>88</v>
      </c>
    </row>
    <row r="52" spans="2:4">
      <c r="B52" t="s">
        <v>81</v>
      </c>
    </row>
    <row r="54" spans="2:4">
      <c r="B54" s="8" t="s">
        <v>83</v>
      </c>
      <c r="C54" s="57">
        <f>((C48-D48)*2*9.8)^0.5</f>
        <v>9.8994949366116654</v>
      </c>
    </row>
    <row r="56" spans="2:4">
      <c r="B56" t="s">
        <v>89</v>
      </c>
    </row>
    <row r="58" spans="2:4" ht="17.25">
      <c r="B58" s="2" t="s">
        <v>6</v>
      </c>
      <c r="C58" s="53">
        <f>PI()*C25^2/4</f>
        <v>7.0685834705770345</v>
      </c>
    </row>
    <row r="59" spans="2:4" ht="17.25">
      <c r="B59" s="8" t="s">
        <v>36</v>
      </c>
      <c r="C59" s="58">
        <f>C58*C26</f>
        <v>35.342917352885173</v>
      </c>
    </row>
    <row r="61" spans="2:4">
      <c r="B61" t="s">
        <v>90</v>
      </c>
    </row>
    <row r="64" spans="2:4">
      <c r="C64" t="s">
        <v>91</v>
      </c>
    </row>
    <row r="67" spans="2:3" ht="17.25">
      <c r="B67" s="2" t="s">
        <v>15</v>
      </c>
      <c r="C67" s="41">
        <f>PI()*C27^2/4</f>
        <v>7.8539816339744835E-3</v>
      </c>
    </row>
    <row r="68" spans="2:3" ht="17.25">
      <c r="B68" s="2" t="s">
        <v>33</v>
      </c>
      <c r="C68" s="53">
        <f>C54*C67</f>
        <v>7.7750451417771413E-2</v>
      </c>
    </row>
    <row r="69" spans="2:3">
      <c r="B69" s="2" t="s">
        <v>38</v>
      </c>
      <c r="C69" s="40">
        <f>C59/C68</f>
        <v>454.56864504849483</v>
      </c>
    </row>
    <row r="71" spans="2:3">
      <c r="B71" s="12" t="s">
        <v>40</v>
      </c>
    </row>
    <row r="72" spans="2:3">
      <c r="B72" s="21" t="s">
        <v>93</v>
      </c>
      <c r="C72" s="59">
        <f>C69/60</f>
        <v>7.5761440841415801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oleObject progId="Equation.3" shapeId="6145" r:id="rId4"/>
    <oleObject progId="Equation.3" shapeId="6146" r:id="rId5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2:H66"/>
  <sheetViews>
    <sheetView topLeftCell="A52" workbookViewId="0">
      <selection activeCell="C61" sqref="C61"/>
    </sheetView>
  </sheetViews>
  <sheetFormatPr baseColWidth="10" defaultRowHeight="15"/>
  <cols>
    <col min="2" max="2" width="17.7109375" customWidth="1"/>
    <col min="4" max="4" width="16.42578125" customWidth="1"/>
  </cols>
  <sheetData>
    <row r="12" spans="2:3">
      <c r="B12" s="1" t="s">
        <v>46</v>
      </c>
    </row>
    <row r="14" spans="2:3">
      <c r="B14" t="s">
        <v>94</v>
      </c>
    </row>
    <row r="15" spans="2:3" ht="17.25">
      <c r="B15" t="s">
        <v>79</v>
      </c>
      <c r="C15">
        <f>995.7</f>
        <v>995.7</v>
      </c>
    </row>
    <row r="16" spans="2:3">
      <c r="B16" t="s">
        <v>49</v>
      </c>
      <c r="C16">
        <f>0.000792377</f>
        <v>7.9237700000000003E-4</v>
      </c>
    </row>
    <row r="17" spans="2:3">
      <c r="B17" t="s">
        <v>10</v>
      </c>
      <c r="C17">
        <v>2</v>
      </c>
    </row>
    <row r="19" spans="2:3">
      <c r="B19" t="s">
        <v>95</v>
      </c>
    </row>
    <row r="20" spans="2:3">
      <c r="B20" t="s">
        <v>57</v>
      </c>
      <c r="C20">
        <v>30</v>
      </c>
    </row>
    <row r="21" spans="2:3">
      <c r="B21" t="s">
        <v>3</v>
      </c>
      <c r="C21">
        <v>2.5000000000000001E-2</v>
      </c>
    </row>
    <row r="23" spans="2:3">
      <c r="B23" s="38" t="s">
        <v>47</v>
      </c>
    </row>
    <row r="25" spans="2:3">
      <c r="B25" t="s">
        <v>96</v>
      </c>
    </row>
    <row r="32" spans="2:3">
      <c r="B32" t="s">
        <v>97</v>
      </c>
    </row>
    <row r="37" spans="2:8" ht="17.25">
      <c r="B37" t="s">
        <v>13</v>
      </c>
      <c r="C37" s="40">
        <f>PI()*C21^2/4</f>
        <v>4.9087385212340522E-4</v>
      </c>
    </row>
    <row r="38" spans="2:8">
      <c r="B38" t="s">
        <v>7</v>
      </c>
      <c r="C38" s="42">
        <f>C17/C15/C37</f>
        <v>4.0919619796650801</v>
      </c>
    </row>
    <row r="40" spans="2:8">
      <c r="B40" t="s">
        <v>98</v>
      </c>
    </row>
    <row r="42" spans="2:8">
      <c r="D42" t="s">
        <v>114</v>
      </c>
    </row>
    <row r="43" spans="2:8">
      <c r="D43" s="9" t="s">
        <v>30</v>
      </c>
      <c r="E43" s="60">
        <f>C15*C38*C21/C16</f>
        <v>128548.86446579472</v>
      </c>
      <c r="G43" t="s">
        <v>102</v>
      </c>
    </row>
    <row r="44" spans="2:8">
      <c r="D44" s="55" t="s">
        <v>135</v>
      </c>
      <c r="G44" t="s">
        <v>100</v>
      </c>
      <c r="H44">
        <v>1.6500000000000001E-2</v>
      </c>
    </row>
    <row r="45" spans="2:8">
      <c r="E45" s="24"/>
      <c r="G45" s="9" t="s">
        <v>101</v>
      </c>
      <c r="H45" s="9">
        <f>H44/4</f>
        <v>4.1250000000000002E-3</v>
      </c>
    </row>
    <row r="46" spans="2:8">
      <c r="D46" s="9"/>
      <c r="E46" s="43"/>
    </row>
    <row r="49" spans="2:4">
      <c r="B49" t="s">
        <v>103</v>
      </c>
    </row>
    <row r="51" spans="2:4">
      <c r="B51" t="s">
        <v>82</v>
      </c>
      <c r="C51" s="53">
        <f>(2*H45*(C38^2)*C20)/(9.8*C21)</f>
        <v>16.915011545504402</v>
      </c>
    </row>
    <row r="52" spans="2:4" ht="17.25">
      <c r="B52" t="s">
        <v>104</v>
      </c>
      <c r="C52">
        <f>C51*C15*9.8</f>
        <v>165054.31455941559</v>
      </c>
    </row>
    <row r="55" spans="2:4">
      <c r="B55" t="s">
        <v>105</v>
      </c>
    </row>
    <row r="56" spans="2:4">
      <c r="B56" t="s">
        <v>136</v>
      </c>
      <c r="C56" s="24">
        <v>1.5200000000000001E-4</v>
      </c>
    </row>
    <row r="57" spans="2:4">
      <c r="B57" s="9" t="s">
        <v>106</v>
      </c>
      <c r="C57" s="74">
        <f>C56/C21</f>
        <v>6.0800000000000003E-3</v>
      </c>
    </row>
    <row r="58" spans="2:4">
      <c r="B58" t="s">
        <v>100</v>
      </c>
      <c r="C58">
        <v>3.6999999999999998E-2</v>
      </c>
    </row>
    <row r="59" spans="2:4">
      <c r="B59" s="9" t="s">
        <v>101</v>
      </c>
      <c r="C59" s="9">
        <f>C58/4</f>
        <v>9.2499999999999995E-3</v>
      </c>
    </row>
    <row r="60" spans="2:4">
      <c r="B60" s="26" t="s">
        <v>82</v>
      </c>
      <c r="C60" s="42">
        <f>(2*C59*(C38^2)*C20)/(9.8*C21)</f>
        <v>37.930631950525019</v>
      </c>
      <c r="D60" s="61"/>
    </row>
    <row r="61" spans="2:4" ht="17.25">
      <c r="B61" t="s">
        <v>104</v>
      </c>
      <c r="C61">
        <f>C60*C15*9.8</f>
        <v>370121.7962847501</v>
      </c>
    </row>
    <row r="64" spans="2:4">
      <c r="B64" s="12" t="s">
        <v>40</v>
      </c>
    </row>
    <row r="65" spans="2:3">
      <c r="B65" s="21" t="s">
        <v>107</v>
      </c>
      <c r="C65" s="59">
        <f>C52/1000</f>
        <v>165.05431455941559</v>
      </c>
    </row>
    <row r="66" spans="2:3">
      <c r="B66" s="21" t="s">
        <v>108</v>
      </c>
      <c r="C66" s="62">
        <f>C61/1000</f>
        <v>370.12179628475008</v>
      </c>
    </row>
  </sheetData>
  <pageMargins left="0.7" right="0.7" top="0.75" bottom="0.75" header="0.3" footer="0.3"/>
  <pageSetup paperSize="9" orientation="portrait" r:id="rId1"/>
  <drawing r:id="rId2"/>
  <legacyDrawing r:id="rId3"/>
  <oleObjects>
    <oleObject progId="Equation.3" shapeId="7169" r:id="rId4"/>
    <oleObject progId="Equation.3" shapeId="7170" r:id="rId5"/>
    <oleObject progId="Equation.3" shapeId="7171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3:F136"/>
  <sheetViews>
    <sheetView topLeftCell="A34" workbookViewId="0">
      <selection activeCell="D32" sqref="D32"/>
    </sheetView>
  </sheetViews>
  <sheetFormatPr baseColWidth="10" defaultRowHeight="15"/>
  <cols>
    <col min="2" max="2" width="20.42578125" customWidth="1"/>
    <col min="3" max="3" width="11.5703125" bestFit="1" customWidth="1"/>
    <col min="5" max="5" width="13.7109375" customWidth="1"/>
  </cols>
  <sheetData>
    <row r="23" spans="2:3">
      <c r="B23" s="1" t="s">
        <v>46</v>
      </c>
    </row>
    <row r="25" spans="2:3">
      <c r="B25" t="s">
        <v>109</v>
      </c>
    </row>
    <row r="26" spans="2:3">
      <c r="B26" t="s">
        <v>110</v>
      </c>
    </row>
    <row r="27" spans="2:3" ht="17.25">
      <c r="B27" s="2" t="s">
        <v>115</v>
      </c>
      <c r="C27">
        <v>995.7</v>
      </c>
    </row>
    <row r="28" spans="2:3">
      <c r="B28" s="2" t="s">
        <v>49</v>
      </c>
      <c r="C28" s="24">
        <v>7.9237700000000003E-4</v>
      </c>
    </row>
    <row r="30" spans="2:3" ht="17.25">
      <c r="B30" t="s">
        <v>32</v>
      </c>
      <c r="C30">
        <v>0.04</v>
      </c>
    </row>
    <row r="31" spans="2:3">
      <c r="B31" t="s">
        <v>3</v>
      </c>
      <c r="C31">
        <v>0.1</v>
      </c>
    </row>
    <row r="32" spans="2:3">
      <c r="B32" s="44" t="s">
        <v>57</v>
      </c>
      <c r="C32" s="44">
        <f>1+20+10+20</f>
        <v>51</v>
      </c>
    </row>
    <row r="34" spans="2:2">
      <c r="B34" s="38" t="s">
        <v>47</v>
      </c>
    </row>
    <row r="36" spans="2:2">
      <c r="B36" t="s">
        <v>111</v>
      </c>
    </row>
    <row r="49" spans="2:6">
      <c r="C49" s="36" t="s">
        <v>112</v>
      </c>
      <c r="D49" s="36" t="s">
        <v>113</v>
      </c>
    </row>
    <row r="50" spans="2:6">
      <c r="B50" t="s">
        <v>86</v>
      </c>
      <c r="C50" s="36">
        <v>1</v>
      </c>
      <c r="D50" s="36">
        <v>1</v>
      </c>
    </row>
    <row r="51" spans="2:6">
      <c r="B51" t="s">
        <v>87</v>
      </c>
      <c r="C51" s="36">
        <v>2</v>
      </c>
      <c r="D51" s="36">
        <v>12</v>
      </c>
    </row>
    <row r="52" spans="2:6">
      <c r="B52" t="s">
        <v>7</v>
      </c>
      <c r="C52" s="36">
        <v>0</v>
      </c>
      <c r="D52" s="36">
        <v>0</v>
      </c>
    </row>
    <row r="54" spans="2:6">
      <c r="B54" t="s">
        <v>127</v>
      </c>
    </row>
    <row r="56" spans="2:6">
      <c r="B56" t="s">
        <v>126</v>
      </c>
      <c r="E56" t="s">
        <v>121</v>
      </c>
    </row>
    <row r="58" spans="2:6">
      <c r="E58" s="63"/>
      <c r="F58" s="64" t="s">
        <v>119</v>
      </c>
    </row>
    <row r="59" spans="2:6">
      <c r="E59" s="65" t="s">
        <v>116</v>
      </c>
      <c r="F59" s="66">
        <v>10</v>
      </c>
    </row>
    <row r="60" spans="2:6">
      <c r="E60" s="65" t="s">
        <v>120</v>
      </c>
      <c r="F60" s="66">
        <v>0.7</v>
      </c>
    </row>
    <row r="61" spans="2:6">
      <c r="E61" s="65" t="s">
        <v>117</v>
      </c>
      <c r="F61" s="66">
        <v>0.5</v>
      </c>
    </row>
    <row r="62" spans="2:6">
      <c r="E62" s="67" t="s">
        <v>118</v>
      </c>
      <c r="F62" s="68">
        <v>1</v>
      </c>
    </row>
    <row r="63" spans="2:6">
      <c r="E63" s="71"/>
      <c r="F63" s="72"/>
    </row>
    <row r="64" spans="2:6">
      <c r="B64" s="51" t="s">
        <v>125</v>
      </c>
      <c r="C64" s="52">
        <f>(($F$59+$F$60*2+$F$61+$F$62)*($E$69^2))/(2*9.8)</f>
        <v>17.071585554104907</v>
      </c>
      <c r="E64" s="71"/>
      <c r="F64" s="72"/>
    </row>
    <row r="65" spans="2:6">
      <c r="B65" s="25"/>
      <c r="C65" s="73"/>
      <c r="E65" s="71"/>
      <c r="F65" s="72"/>
    </row>
    <row r="66" spans="2:6">
      <c r="B66" t="s">
        <v>123</v>
      </c>
    </row>
    <row r="68" spans="2:6" ht="17.25">
      <c r="D68" t="s">
        <v>13</v>
      </c>
      <c r="E68" s="41">
        <f>(PI()*C31^2)/4</f>
        <v>7.8539816339744835E-3</v>
      </c>
    </row>
    <row r="69" spans="2:6">
      <c r="D69" s="69" t="s">
        <v>7</v>
      </c>
      <c r="E69" s="70">
        <f>C30/E68</f>
        <v>5.0929581789406502</v>
      </c>
    </row>
    <row r="72" spans="2:6">
      <c r="B72" t="s">
        <v>128</v>
      </c>
    </row>
    <row r="80" spans="2:6">
      <c r="B80" t="s">
        <v>122</v>
      </c>
    </row>
    <row r="82" spans="2:5">
      <c r="D82" t="s">
        <v>30</v>
      </c>
      <c r="E82" s="24">
        <f>C27*E69*C31/C28</f>
        <v>639980.52174295892</v>
      </c>
    </row>
    <row r="83" spans="2:5">
      <c r="D83" s="26" t="s">
        <v>99</v>
      </c>
      <c r="E83" t="s">
        <v>134</v>
      </c>
    </row>
    <row r="85" spans="2:5">
      <c r="D85" t="s">
        <v>124</v>
      </c>
    </row>
    <row r="86" spans="2:5">
      <c r="D86" s="44" t="s">
        <v>101</v>
      </c>
      <c r="E86" s="44">
        <f>0.015/4</f>
        <v>3.7499999999999999E-3</v>
      </c>
    </row>
    <row r="88" spans="2:5">
      <c r="B88" s="51" t="s">
        <v>129</v>
      </c>
      <c r="C88" s="52">
        <f>(2*$E$86*($E$69^2)*$C$32)/(9.8*$C$31)</f>
        <v>10.123847247201745</v>
      </c>
    </row>
    <row r="89" spans="2:5">
      <c r="B89" s="25"/>
      <c r="C89" s="73"/>
    </row>
    <row r="91" spans="2:5">
      <c r="B91" t="s">
        <v>130</v>
      </c>
    </row>
    <row r="93" spans="2:5">
      <c r="B93" s="51" t="s">
        <v>131</v>
      </c>
      <c r="C93" s="52">
        <f>(D51-C51)+C64+C88</f>
        <v>37.195432801306652</v>
      </c>
    </row>
    <row r="95" spans="2:5">
      <c r="B95" t="s">
        <v>132</v>
      </c>
    </row>
    <row r="100" spans="2:3">
      <c r="B100" t="s">
        <v>137</v>
      </c>
    </row>
    <row r="101" spans="2:3">
      <c r="B101" s="51" t="s">
        <v>133</v>
      </c>
      <c r="C101" s="54">
        <f>(C93*9.8*C30*C27)/1000</f>
        <v>14.517913036582327</v>
      </c>
    </row>
    <row r="103" spans="2:3">
      <c r="B103" t="s">
        <v>138</v>
      </c>
    </row>
    <row r="105" spans="2:3">
      <c r="B105" t="s">
        <v>139</v>
      </c>
    </row>
    <row r="123" spans="2:4">
      <c r="C123" s="36" t="s">
        <v>112</v>
      </c>
      <c r="D123" s="36" t="s">
        <v>113</v>
      </c>
    </row>
    <row r="124" spans="2:4">
      <c r="B124" t="s">
        <v>86</v>
      </c>
      <c r="C124" s="36" t="s">
        <v>88</v>
      </c>
      <c r="D124" s="36">
        <v>1</v>
      </c>
    </row>
    <row r="125" spans="2:4">
      <c r="B125" t="s">
        <v>87</v>
      </c>
      <c r="C125" s="36">
        <v>0</v>
      </c>
      <c r="D125" s="36">
        <v>12</v>
      </c>
    </row>
    <row r="126" spans="2:4">
      <c r="B126" t="s">
        <v>7</v>
      </c>
      <c r="C126" s="75">
        <f>E69</f>
        <v>5.0929581789406502</v>
      </c>
      <c r="D126" s="36">
        <v>0</v>
      </c>
    </row>
    <row r="128" spans="2:4">
      <c r="B128" t="s">
        <v>57</v>
      </c>
      <c r="C128" s="36">
        <f>20+10+20</f>
        <v>50</v>
      </c>
    </row>
    <row r="129" spans="2:3">
      <c r="B129" t="s">
        <v>140</v>
      </c>
      <c r="C129" s="76">
        <f>(($F$59+$F$60*2+$F$62)*($E$69^2))/(2*9.8)</f>
        <v>16.409896191542703</v>
      </c>
    </row>
    <row r="130" spans="2:3">
      <c r="B130" t="s">
        <v>141</v>
      </c>
      <c r="C130" s="76">
        <f>(2*$E$86*($E$69^2)*C128)/(9.8*$C$31)</f>
        <v>9.9253404384330839</v>
      </c>
    </row>
    <row r="131" spans="2:3">
      <c r="B131" t="s">
        <v>82</v>
      </c>
      <c r="C131" s="75">
        <f>C129+C130</f>
        <v>26.335236629975789</v>
      </c>
    </row>
    <row r="133" spans="2:3">
      <c r="B133" t="s">
        <v>142</v>
      </c>
      <c r="C133" s="77">
        <f>C131+D125-(C126^2)/(2*9.8)</f>
        <v>37.011857904851375</v>
      </c>
    </row>
    <row r="134" spans="2:3">
      <c r="B134" t="s">
        <v>145</v>
      </c>
      <c r="C134" s="77">
        <f>C133*9.8*C27</f>
        <v>361156.52777543309</v>
      </c>
    </row>
    <row r="135" spans="2:3">
      <c r="B135" t="s">
        <v>143</v>
      </c>
      <c r="C135" s="36">
        <v>101.325</v>
      </c>
    </row>
    <row r="136" spans="2:3">
      <c r="B136" s="21" t="s">
        <v>144</v>
      </c>
      <c r="C136" s="78">
        <f>C134/1000+C135</f>
        <v>462.48152777543305</v>
      </c>
    </row>
  </sheetData>
  <pageMargins left="0.7" right="0.7" top="0.75" bottom="0.75" header="0.3" footer="0.3"/>
  <pageSetup paperSize="9" orientation="portrait" r:id="rId1"/>
  <drawing r:id="rId2"/>
  <legacyDrawing r:id="rId3"/>
  <oleObjects>
    <oleObject progId="Equation.3" shapeId="8193" r:id="rId4"/>
    <oleObject progId="Equation.3" shapeId="8194" r:id="rId5"/>
    <oleObject progId="Equation.3" shapeId="8195" r:id="rId6"/>
    <oleObject progId="Equation.3" shapeId="8196" r:id="rId7"/>
    <oleObject progId="Equation.3" shapeId="8197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UPV-EHU-OCW-2017</vt:lpstr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Joseba</dc:creator>
  <cp:lastModifiedBy>Instalaciones</cp:lastModifiedBy>
  <cp:lastPrinted>2017-02-05T15:31:51Z</cp:lastPrinted>
  <dcterms:created xsi:type="dcterms:W3CDTF">2017-02-05T12:28:17Z</dcterms:created>
  <dcterms:modified xsi:type="dcterms:W3CDTF">2017-03-07T09:51:18Z</dcterms:modified>
</cp:coreProperties>
</file>