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activeTab="0"/>
  </bookViews>
  <sheets>
    <sheet name="Mínimos Cuadrados" sheetId="1" r:id="rId1"/>
    <sheet name="Estimación y Predicción" sheetId="2" r:id="rId2"/>
    <sheet name="Diagrama de dispersión" sheetId="3" r:id="rId3"/>
    <sheet name="Modelo lineal obtenido" sheetId="4" r:id="rId4"/>
  </sheets>
  <definedNames/>
  <calcPr fullCalcOnLoad="1"/>
</workbook>
</file>

<file path=xl/sharedStrings.xml><?xml version="1.0" encoding="utf-8"?>
<sst xmlns="http://schemas.openxmlformats.org/spreadsheetml/2006/main" count="53" uniqueCount="44">
  <si>
    <t>n</t>
  </si>
  <si>
    <t>FT</t>
  </si>
  <si>
    <t>A</t>
  </si>
  <si>
    <t>X</t>
  </si>
  <si>
    <t>Sumas</t>
  </si>
  <si>
    <r>
      <t>Y</t>
    </r>
    <r>
      <rPr>
        <b/>
        <vertAlign val="subscript"/>
        <sz val="10"/>
        <rFont val="Arial"/>
        <family val="2"/>
      </rPr>
      <t>observada</t>
    </r>
  </si>
  <si>
    <r>
      <t>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Y</t>
    </r>
    <r>
      <rPr>
        <b/>
        <vertAlign val="subscript"/>
        <sz val="10"/>
        <rFont val="Arial"/>
        <family val="2"/>
      </rPr>
      <t>i</t>
    </r>
  </si>
  <si>
    <r>
      <t>Y</t>
    </r>
    <r>
      <rPr>
        <b/>
        <vertAlign val="subscript"/>
        <sz val="10"/>
        <rFont val="Arial"/>
        <family val="2"/>
      </rPr>
      <t>i</t>
    </r>
    <r>
      <rPr>
        <b/>
        <vertAlign val="superscript"/>
        <sz val="10"/>
        <rFont val="Arial"/>
        <family val="2"/>
      </rPr>
      <t>2</t>
    </r>
  </si>
  <si>
    <r>
      <t>X</t>
    </r>
    <r>
      <rPr>
        <b/>
        <vertAlign val="subscript"/>
        <sz val="10"/>
        <rFont val="Arial"/>
        <family val="2"/>
      </rPr>
      <t>i</t>
    </r>
    <r>
      <rPr>
        <b/>
        <vertAlign val="superscript"/>
        <sz val="10"/>
        <rFont val="Arial"/>
        <family val="2"/>
      </rPr>
      <t>2</t>
    </r>
  </si>
  <si>
    <r>
      <t>b</t>
    </r>
    <r>
      <rPr>
        <b/>
        <vertAlign val="subscript"/>
        <sz val="10"/>
        <rFont val="Arial"/>
        <family val="2"/>
      </rPr>
      <t>1</t>
    </r>
  </si>
  <si>
    <r>
      <t>b</t>
    </r>
    <r>
      <rPr>
        <b/>
        <vertAlign val="subscript"/>
        <sz val="10"/>
        <rFont val="Math1"/>
        <family val="0"/>
      </rPr>
      <t>0</t>
    </r>
  </si>
  <si>
    <r>
      <t>Y</t>
    </r>
    <r>
      <rPr>
        <b/>
        <vertAlign val="subscript"/>
        <sz val="10"/>
        <rFont val="Arial"/>
        <family val="2"/>
      </rPr>
      <t>teórica</t>
    </r>
  </si>
  <si>
    <r>
      <t>Residuo</t>
    </r>
    <r>
      <rPr>
        <b/>
        <vertAlign val="superscript"/>
        <sz val="10"/>
        <rFont val="Arial"/>
        <family val="2"/>
      </rPr>
      <t>2</t>
    </r>
  </si>
  <si>
    <r>
      <t>s</t>
    </r>
    <r>
      <rPr>
        <b/>
        <vertAlign val="superscript"/>
        <sz val="10"/>
        <rFont val="Arial"/>
        <family val="2"/>
      </rPr>
      <t>2</t>
    </r>
  </si>
  <si>
    <t>s</t>
  </si>
  <si>
    <r>
      <t>SS</t>
    </r>
    <r>
      <rPr>
        <vertAlign val="subscript"/>
        <sz val="10"/>
        <rFont val="Arial"/>
        <family val="2"/>
      </rPr>
      <t>XX</t>
    </r>
  </si>
  <si>
    <r>
      <t>SS</t>
    </r>
    <r>
      <rPr>
        <vertAlign val="subscript"/>
        <sz val="10"/>
        <rFont val="Arial"/>
        <family val="2"/>
      </rPr>
      <t>YY</t>
    </r>
  </si>
  <si>
    <r>
      <t>SS</t>
    </r>
    <r>
      <rPr>
        <vertAlign val="subscript"/>
        <sz val="10"/>
        <rFont val="Arial"/>
        <family val="2"/>
      </rPr>
      <t>XY</t>
    </r>
  </si>
  <si>
    <r>
      <t>s</t>
    </r>
    <r>
      <rPr>
        <b/>
        <vertAlign val="superscript"/>
        <sz val="10"/>
        <rFont val="Math1"/>
        <family val="0"/>
      </rPr>
      <t>2</t>
    </r>
    <r>
      <rPr>
        <b/>
        <sz val="10"/>
        <rFont val="Math1"/>
        <family val="0"/>
      </rPr>
      <t>(b</t>
    </r>
    <r>
      <rPr>
        <b/>
        <vertAlign val="subscript"/>
        <sz val="10"/>
        <rFont val="Math1"/>
        <family val="0"/>
      </rPr>
      <t>0</t>
    </r>
    <r>
      <rPr>
        <b/>
        <sz val="10"/>
        <rFont val="Math1"/>
        <family val="0"/>
      </rPr>
      <t>)</t>
    </r>
  </si>
  <si>
    <r>
      <t>s</t>
    </r>
    <r>
      <rPr>
        <b/>
        <vertAlign val="superscript"/>
        <sz val="10"/>
        <rFont val="Math1"/>
        <family val="0"/>
      </rPr>
      <t>2</t>
    </r>
    <r>
      <rPr>
        <b/>
        <sz val="10"/>
        <rFont val="Math1"/>
        <family val="0"/>
      </rPr>
      <t>(b</t>
    </r>
    <r>
      <rPr>
        <b/>
        <vertAlign val="subscript"/>
        <sz val="10"/>
        <rFont val="Math1"/>
        <family val="0"/>
      </rPr>
      <t>1</t>
    </r>
    <r>
      <rPr>
        <b/>
        <sz val="10"/>
        <rFont val="Math1"/>
        <family val="0"/>
      </rPr>
      <t>)</t>
    </r>
  </si>
  <si>
    <t>r</t>
  </si>
  <si>
    <r>
      <t>r</t>
    </r>
    <r>
      <rPr>
        <b/>
        <vertAlign val="superscript"/>
        <sz val="10"/>
        <rFont val="Arial"/>
        <family val="2"/>
      </rPr>
      <t>2</t>
    </r>
  </si>
  <si>
    <r>
      <t>SS</t>
    </r>
    <r>
      <rPr>
        <vertAlign val="subscript"/>
        <sz val="10"/>
        <rFont val="Arial"/>
        <family val="2"/>
      </rPr>
      <t>E</t>
    </r>
  </si>
  <si>
    <r>
      <t>SS</t>
    </r>
    <r>
      <rPr>
        <vertAlign val="subscript"/>
        <sz val="10"/>
        <rFont val="Arial"/>
        <family val="2"/>
      </rPr>
      <t>R</t>
    </r>
  </si>
  <si>
    <t>EEP</t>
  </si>
  <si>
    <t>LIP (95 %)</t>
  </si>
  <si>
    <t>LSP (95 %)</t>
  </si>
  <si>
    <t>EEE</t>
  </si>
  <si>
    <t>LIE (95 %)</t>
  </si>
  <si>
    <t>LSE (95 %)</t>
  </si>
  <si>
    <t>Grados de libertad</t>
  </si>
  <si>
    <t>Coeficiente de confianza</t>
  </si>
  <si>
    <t>t de Student</t>
  </si>
  <si>
    <t>Umbral de confianza</t>
  </si>
  <si>
    <t>LIP</t>
  </si>
  <si>
    <t>LSP</t>
  </si>
  <si>
    <t>LIE</t>
  </si>
  <si>
    <t>Error estándar de predicción</t>
  </si>
  <si>
    <r>
      <t xml:space="preserve">Límite inferior del intervalo de predicción con un coeficiente de confianza </t>
    </r>
    <r>
      <rPr>
        <sz val="10"/>
        <rFont val="Math1"/>
        <family val="0"/>
      </rPr>
      <t>a</t>
    </r>
  </si>
  <si>
    <r>
      <t xml:space="preserve">Límite superior del intervalo de predicción con un coeficiente de confianza </t>
    </r>
    <r>
      <rPr>
        <sz val="10"/>
        <rFont val="Math1"/>
        <family val="0"/>
      </rPr>
      <t>a</t>
    </r>
  </si>
  <si>
    <t>Error estándar de estimación</t>
  </si>
  <si>
    <r>
      <t xml:space="preserve">Límite inferior del intervalo de estimación con un coeficiente de confianza </t>
    </r>
    <r>
      <rPr>
        <sz val="10"/>
        <rFont val="Math1"/>
        <family val="0"/>
      </rPr>
      <t>a</t>
    </r>
  </si>
  <si>
    <r>
      <t xml:space="preserve">Límite superior del intervalo de estimación con un coeficiente de confianza </t>
    </r>
    <r>
      <rPr>
        <sz val="10"/>
        <rFont val="Math1"/>
        <family val="0"/>
      </rPr>
      <t>a</t>
    </r>
  </si>
  <si>
    <r>
      <t xml:space="preserve">&lt;&lt;&lt;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Obtenerlo a partir de las tablas de la distribución t de Student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</si>
</sst>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"/>
    <numFmt numFmtId="174" formatCode="0.000000"/>
    <numFmt numFmtId="175" formatCode="0.000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i/>
      <sz val="12.5"/>
      <name val="Arial"/>
      <family val="2"/>
    </font>
    <font>
      <b/>
      <sz val="10"/>
      <name val="Math1"/>
      <family val="0"/>
    </font>
    <font>
      <b/>
      <vertAlign val="subscript"/>
      <sz val="10"/>
      <name val="Math1"/>
      <family val="0"/>
    </font>
    <font>
      <b/>
      <sz val="8"/>
      <name val="Arial"/>
      <family val="0"/>
    </font>
    <font>
      <b/>
      <i/>
      <sz val="14"/>
      <name val="Arial"/>
      <family val="2"/>
    </font>
    <font>
      <sz val="12.5"/>
      <name val="Arial"/>
      <family val="2"/>
    </font>
    <font>
      <vertAlign val="superscript"/>
      <sz val="12.5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Math1"/>
      <family val="0"/>
    </font>
    <font>
      <sz val="10"/>
      <color indexed="9"/>
      <name val="Arial"/>
      <family val="2"/>
    </font>
    <font>
      <sz val="10"/>
      <name val="Math1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36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172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 vertical="center"/>
    </xf>
    <xf numFmtId="172" fontId="1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72" fontId="0" fillId="2" borderId="0" xfId="0" applyNumberFormat="1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72" fontId="0" fillId="2" borderId="0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0" fillId="2" borderId="7" xfId="0" applyFont="1" applyFill="1" applyBorder="1" applyAlignment="1">
      <alignment horizontal="right" vertical="center"/>
    </xf>
    <xf numFmtId="172" fontId="0" fillId="2" borderId="8" xfId="0" applyNumberFormat="1" applyFont="1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172" fontId="0" fillId="2" borderId="11" xfId="0" applyNumberFormat="1" applyFill="1" applyBorder="1" applyAlignment="1">
      <alignment horizontal="right" vertical="center"/>
    </xf>
    <xf numFmtId="0" fontId="0" fillId="2" borderId="11" xfId="0" applyFill="1" applyBorder="1" applyAlignment="1">
      <alignment horizontal="right" vertical="center"/>
    </xf>
    <xf numFmtId="0" fontId="0" fillId="2" borderId="12" xfId="0" applyFill="1" applyBorder="1" applyAlignment="1">
      <alignment horizontal="right" vertical="center"/>
    </xf>
    <xf numFmtId="0" fontId="0" fillId="2" borderId="13" xfId="0" applyFill="1" applyBorder="1" applyAlignment="1">
      <alignment horizontal="right" vertical="center"/>
    </xf>
    <xf numFmtId="172" fontId="0" fillId="2" borderId="14" xfId="0" applyNumberFormat="1" applyFill="1" applyBorder="1" applyAlignment="1">
      <alignment horizontal="right" vertical="center"/>
    </xf>
    <xf numFmtId="0" fontId="0" fillId="2" borderId="14" xfId="0" applyFill="1" applyBorder="1" applyAlignment="1">
      <alignment horizontal="right" vertical="center"/>
    </xf>
    <xf numFmtId="0" fontId="0" fillId="2" borderId="15" xfId="0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73" fontId="0" fillId="2" borderId="16" xfId="0" applyNumberFormat="1" applyFill="1" applyBorder="1" applyAlignment="1">
      <alignment horizontal="right" vertical="center"/>
    </xf>
    <xf numFmtId="173" fontId="0" fillId="2" borderId="9" xfId="0" applyNumberFormat="1" applyFill="1" applyBorder="1" applyAlignment="1">
      <alignment horizontal="right"/>
    </xf>
    <xf numFmtId="173" fontId="0" fillId="2" borderId="17" xfId="0" applyNumberFormat="1" applyFill="1" applyBorder="1" applyAlignment="1">
      <alignment horizontal="right" vertical="center"/>
    </xf>
    <xf numFmtId="173" fontId="0" fillId="2" borderId="12" xfId="0" applyNumberFormat="1" applyFill="1" applyBorder="1" applyAlignment="1">
      <alignment horizontal="right"/>
    </xf>
    <xf numFmtId="173" fontId="0" fillId="2" borderId="18" xfId="0" applyNumberFormat="1" applyFill="1" applyBorder="1" applyAlignment="1">
      <alignment horizontal="right" vertical="center"/>
    </xf>
    <xf numFmtId="173" fontId="0" fillId="2" borderId="15" xfId="0" applyNumberFormat="1" applyFill="1" applyBorder="1" applyAlignment="1">
      <alignment horizontal="right"/>
    </xf>
    <xf numFmtId="0" fontId="0" fillId="3" borderId="19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/>
    </xf>
    <xf numFmtId="0" fontId="0" fillId="2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0" fillId="7" borderId="1" xfId="0" applyFill="1" applyBorder="1" applyAlignment="1">
      <alignment/>
    </xf>
    <xf numFmtId="172" fontId="1" fillId="2" borderId="0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172" fontId="1" fillId="2" borderId="21" xfId="0" applyNumberFormat="1" applyFont="1" applyFill="1" applyBorder="1" applyAlignment="1">
      <alignment horizontal="center" vertical="center"/>
    </xf>
    <xf numFmtId="172" fontId="0" fillId="2" borderId="22" xfId="0" applyNumberFormat="1" applyFont="1" applyFill="1" applyBorder="1" applyAlignment="1">
      <alignment horizontal="right" vertical="center"/>
    </xf>
    <xf numFmtId="172" fontId="0" fillId="2" borderId="23" xfId="0" applyNumberFormat="1" applyFill="1" applyBorder="1" applyAlignment="1">
      <alignment horizontal="right" vertical="center"/>
    </xf>
    <xf numFmtId="172" fontId="0" fillId="2" borderId="24" xfId="0" applyNumberFormat="1" applyFill="1" applyBorder="1" applyAlignment="1">
      <alignment horizontal="right" vertical="center"/>
    </xf>
    <xf numFmtId="172" fontId="0" fillId="2" borderId="2" xfId="0" applyNumberFormat="1" applyFont="1" applyFill="1" applyBorder="1" applyAlignment="1">
      <alignment horizontal="right" vertical="center"/>
    </xf>
    <xf numFmtId="173" fontId="0" fillId="2" borderId="7" xfId="0" applyNumberFormat="1" applyFill="1" applyBorder="1" applyAlignment="1">
      <alignment horizontal="right" vertical="center"/>
    </xf>
    <xf numFmtId="173" fontId="0" fillId="2" borderId="8" xfId="0" applyNumberFormat="1" applyFill="1" applyBorder="1" applyAlignment="1">
      <alignment horizontal="right" vertical="center"/>
    </xf>
    <xf numFmtId="173" fontId="0" fillId="2" borderId="9" xfId="0" applyNumberFormat="1" applyFill="1" applyBorder="1" applyAlignment="1">
      <alignment horizontal="right" vertical="center"/>
    </xf>
    <xf numFmtId="173" fontId="0" fillId="2" borderId="10" xfId="0" applyNumberFormat="1" applyFill="1" applyBorder="1" applyAlignment="1">
      <alignment horizontal="right" vertical="center"/>
    </xf>
    <xf numFmtId="173" fontId="0" fillId="2" borderId="11" xfId="0" applyNumberFormat="1" applyFill="1" applyBorder="1" applyAlignment="1">
      <alignment horizontal="right" vertical="center"/>
    </xf>
    <xf numFmtId="173" fontId="0" fillId="2" borderId="12" xfId="0" applyNumberFormat="1" applyFill="1" applyBorder="1" applyAlignment="1">
      <alignment horizontal="right" vertical="center"/>
    </xf>
    <xf numFmtId="173" fontId="0" fillId="2" borderId="13" xfId="0" applyNumberFormat="1" applyFill="1" applyBorder="1" applyAlignment="1">
      <alignment horizontal="right" vertical="center"/>
    </xf>
    <xf numFmtId="173" fontId="0" fillId="2" borderId="14" xfId="0" applyNumberFormat="1" applyFill="1" applyBorder="1" applyAlignment="1">
      <alignment horizontal="right" vertical="center"/>
    </xf>
    <xf numFmtId="173" fontId="0" fillId="2" borderId="15" xfId="0" applyNumberFormat="1" applyFill="1" applyBorder="1" applyAlignment="1">
      <alignment horizontal="right" vertical="center"/>
    </xf>
    <xf numFmtId="173" fontId="0" fillId="2" borderId="3" xfId="0" applyNumberFormat="1" applyFont="1" applyFill="1" applyBorder="1" applyAlignment="1">
      <alignment horizontal="right" vertical="center"/>
    </xf>
    <xf numFmtId="173" fontId="0" fillId="2" borderId="4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left"/>
    </xf>
    <xf numFmtId="2" fontId="1" fillId="2" borderId="25" xfId="0" applyNumberFormat="1" applyFont="1" applyFill="1" applyBorder="1" applyAlignment="1">
      <alignment horizontal="left"/>
    </xf>
    <xf numFmtId="2" fontId="1" fillId="2" borderId="26" xfId="0" applyNumberFormat="1" applyFont="1" applyFill="1" applyBorder="1" applyAlignment="1">
      <alignment horizontal="left"/>
    </xf>
    <xf numFmtId="2" fontId="1" fillId="2" borderId="27" xfId="0" applyNumberFormat="1" applyFont="1" applyFill="1" applyBorder="1" applyAlignment="1">
      <alignment horizontal="left"/>
    </xf>
    <xf numFmtId="0" fontId="0" fillId="8" borderId="28" xfId="0" applyFill="1" applyBorder="1" applyAlignment="1">
      <alignment/>
    </xf>
    <xf numFmtId="2" fontId="0" fillId="8" borderId="29" xfId="0" applyNumberFormat="1" applyFill="1" applyBorder="1" applyAlignment="1">
      <alignment/>
    </xf>
    <xf numFmtId="2" fontId="0" fillId="8" borderId="30" xfId="0" applyNumberFormat="1" applyFill="1" applyBorder="1" applyAlignment="1">
      <alignment/>
    </xf>
    <xf numFmtId="175" fontId="14" fillId="9" borderId="31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1" fillId="2" borderId="28" xfId="0" applyFont="1" applyFill="1" applyBorder="1" applyAlignment="1">
      <alignment horizontal="left"/>
    </xf>
    <xf numFmtId="2" fontId="1" fillId="2" borderId="29" xfId="0" applyNumberFormat="1" applyFont="1" applyFill="1" applyBorder="1" applyAlignment="1">
      <alignment horizontal="left"/>
    </xf>
    <xf numFmtId="0" fontId="1" fillId="2" borderId="32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left"/>
    </xf>
    <xf numFmtId="0" fontId="1" fillId="2" borderId="34" xfId="0" applyFont="1" applyFill="1" applyBorder="1" applyAlignment="1">
      <alignment horizontal="left"/>
    </xf>
    <xf numFmtId="0" fontId="16" fillId="2" borderId="35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1" u="none" baseline="0">
                <a:latin typeface="Arial"/>
                <a:ea typeface="Arial"/>
                <a:cs typeface="Arial"/>
              </a:rPr>
              <a:t>Diagrama de dispersión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'Mínimos Cuadrados'!$C$4:$C$14</c:f>
              <c:numCache>
                <c:ptCount val="11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xVal>
          <c:yVal>
            <c:numRef>
              <c:f>'Mínimos Cuadrados'!$D$4:$D$14</c:f>
              <c:numCache>
                <c:ptCount val="11"/>
                <c:pt idx="0">
                  <c:v>11.5</c:v>
                </c:pt>
                <c:pt idx="1">
                  <c:v>15.8</c:v>
                </c:pt>
                <c:pt idx="2">
                  <c:v>18.2</c:v>
                </c:pt>
                <c:pt idx="3">
                  <c:v>22.6</c:v>
                </c:pt>
                <c:pt idx="4">
                  <c:v>26.2</c:v>
                </c:pt>
                <c:pt idx="5">
                  <c:v>27.1</c:v>
                </c:pt>
                <c:pt idx="6">
                  <c:v>29.5</c:v>
                </c:pt>
                <c:pt idx="7">
                  <c:v>30.7</c:v>
                </c:pt>
                <c:pt idx="8">
                  <c:v>31.3</c:v>
                </c:pt>
                <c:pt idx="9">
                  <c:v>32.6</c:v>
                </c:pt>
                <c:pt idx="10">
                  <c:v>34.9</c:v>
                </c:pt>
              </c:numCache>
            </c:numRef>
          </c:yVal>
          <c:smooth val="0"/>
        </c:ser>
        <c:axId val="33895211"/>
        <c:axId val="57068184"/>
      </c:scatterChart>
      <c:valAx>
        <c:axId val="33895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Frecuencia de transmisión (Mhz) 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7068184"/>
        <c:crosses val="autoZero"/>
        <c:crossBetween val="midCat"/>
        <c:dispUnits/>
      </c:valAx>
      <c:valAx>
        <c:axId val="57068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Atenuación del lugar (db) (Y)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crossAx val="338952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"/>
                <a:ea typeface="Arial"/>
                <a:cs typeface="Arial"/>
              </a:rPr>
              <a:t>Modelo de regresión lineal
(mínimos cuadrados)</a:t>
            </a:r>
          </a:p>
        </c:rich>
      </c:tx>
      <c:layout>
        <c:manualLayout>
          <c:xMode val="factor"/>
          <c:yMode val="factor"/>
          <c:x val="0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26"/>
          <c:w val="0.83975"/>
          <c:h val="0.82275"/>
        </c:manualLayout>
      </c:layout>
      <c:scatterChart>
        <c:scatterStyle val="lineMarker"/>
        <c:varyColors val="0"/>
        <c:ser>
          <c:idx val="0"/>
          <c:order val="0"/>
          <c:tx>
            <c:v>Datos observados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ln w="3175">
                  <a:solidFill>
                    <a:srgbClr val="00FF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'Mínimos Cuadrados'!$C$4:$C$14</c:f>
              <c:numCache>
                <c:ptCount val="11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xVal>
          <c:yVal>
            <c:numRef>
              <c:f>'Mínimos Cuadrados'!$D$4:$D$14</c:f>
              <c:numCache>
                <c:ptCount val="11"/>
                <c:pt idx="0">
                  <c:v>11.5</c:v>
                </c:pt>
                <c:pt idx="1">
                  <c:v>15.8</c:v>
                </c:pt>
                <c:pt idx="2">
                  <c:v>18.2</c:v>
                </c:pt>
                <c:pt idx="3">
                  <c:v>22.6</c:v>
                </c:pt>
                <c:pt idx="4">
                  <c:v>26.2</c:v>
                </c:pt>
                <c:pt idx="5">
                  <c:v>27.1</c:v>
                </c:pt>
                <c:pt idx="6">
                  <c:v>29.5</c:v>
                </c:pt>
                <c:pt idx="7">
                  <c:v>30.7</c:v>
                </c:pt>
                <c:pt idx="8">
                  <c:v>31.3</c:v>
                </c:pt>
                <c:pt idx="9">
                  <c:v>32.6</c:v>
                </c:pt>
                <c:pt idx="10">
                  <c:v>34.9</c:v>
                </c:pt>
              </c:numCache>
            </c:numRef>
          </c:yVal>
          <c:smooth val="0"/>
        </c:ser>
        <c:ser>
          <c:idx val="1"/>
          <c:order val="1"/>
          <c:tx>
            <c:v>Datos teóricos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'Mínimos Cuadrados'!$C$4:$C$14</c:f>
              <c:numCache>
                <c:ptCount val="11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xVal>
          <c:yVal>
            <c:numRef>
              <c:f>'Mínimos Cuadrados'!$H$4:$H$14</c:f>
              <c:numCache>
                <c:ptCount val="11"/>
                <c:pt idx="0">
                  <c:v>15.296328293736503</c:v>
                </c:pt>
                <c:pt idx="1">
                  <c:v>16.41773218142549</c:v>
                </c:pt>
                <c:pt idx="2">
                  <c:v>18.660539956803458</c:v>
                </c:pt>
                <c:pt idx="3">
                  <c:v>20.90334773218143</c:v>
                </c:pt>
                <c:pt idx="4">
                  <c:v>23.1461555075594</c:v>
                </c:pt>
                <c:pt idx="5">
                  <c:v>25.388963282937375</c:v>
                </c:pt>
                <c:pt idx="6">
                  <c:v>27.631771058315344</c:v>
                </c:pt>
                <c:pt idx="7">
                  <c:v>29.874578833693313</c:v>
                </c:pt>
                <c:pt idx="8">
                  <c:v>32.11738660907129</c:v>
                </c:pt>
                <c:pt idx="9">
                  <c:v>34.36019438444926</c:v>
                </c:pt>
                <c:pt idx="10">
                  <c:v>36.60300215982723</c:v>
                </c:pt>
              </c:numCache>
            </c:numRef>
          </c:yVal>
          <c:smooth val="0"/>
        </c:ser>
        <c:axId val="45390585"/>
        <c:axId val="44942622"/>
      </c:scatterChart>
      <c:valAx>
        <c:axId val="45390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Frecuencia de transmisión (Mhz) 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4942622"/>
        <c:crosses val="autoZero"/>
        <c:crossBetween val="midCat"/>
        <c:dispUnits/>
      </c:valAx>
      <c:valAx>
        <c:axId val="44942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Atenuación del lugar (db) (Y)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53905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85"/>
          <c:w val="0.14725"/>
          <c:h val="0.07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" footer="0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29"/>
  <sheetViews>
    <sheetView tabSelected="1" workbookViewId="0" topLeftCell="A1">
      <selection activeCell="A1" sqref="A1:I25"/>
    </sheetView>
  </sheetViews>
  <sheetFormatPr defaultColWidth="11.421875" defaultRowHeight="12.75"/>
  <cols>
    <col min="1" max="1" width="11.421875" style="1" customWidth="1"/>
    <col min="2" max="2" width="10.140625" style="0" customWidth="1"/>
    <col min="3" max="3" width="6.8515625" style="0" customWidth="1"/>
    <col min="4" max="4" width="9.8515625" style="4" customWidth="1"/>
    <col min="9" max="9" width="12.421875" style="0" bestFit="1" customWidth="1"/>
  </cols>
  <sheetData>
    <row r="1" spans="1:57" ht="13.5" thickBot="1">
      <c r="A1" s="7"/>
      <c r="B1" s="7"/>
      <c r="C1" s="7"/>
      <c r="D1" s="8"/>
      <c r="E1" s="7"/>
      <c r="F1" s="7"/>
      <c r="G1" s="7"/>
      <c r="H1" s="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4.25" thickBot="1" thickTop="1">
      <c r="A2" s="7"/>
      <c r="B2" s="7"/>
      <c r="C2" s="5" t="s">
        <v>1</v>
      </c>
      <c r="D2" s="6" t="s">
        <v>2</v>
      </c>
      <c r="E2" s="7"/>
      <c r="F2" s="7"/>
      <c r="G2" s="7"/>
      <c r="H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16.5" thickBot="1" thickTop="1">
      <c r="A3" s="7"/>
      <c r="B3" s="5" t="s">
        <v>0</v>
      </c>
      <c r="C3" s="5" t="s">
        <v>3</v>
      </c>
      <c r="D3" s="6" t="s">
        <v>5</v>
      </c>
      <c r="E3" s="5" t="s">
        <v>8</v>
      </c>
      <c r="F3" s="5" t="s">
        <v>6</v>
      </c>
      <c r="G3" s="5" t="s">
        <v>7</v>
      </c>
      <c r="H3" s="6" t="s">
        <v>11</v>
      </c>
      <c r="I3" s="30" t="s">
        <v>12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13.5" thickTop="1">
      <c r="A4" s="7"/>
      <c r="B4" s="9">
        <v>1</v>
      </c>
      <c r="C4" s="17">
        <v>50</v>
      </c>
      <c r="D4" s="18">
        <v>11.5</v>
      </c>
      <c r="E4" s="19">
        <f>+C4*C4</f>
        <v>2500</v>
      </c>
      <c r="F4" s="19">
        <f>+C4*D4</f>
        <v>575</v>
      </c>
      <c r="G4" s="20">
        <f>+D4*D4</f>
        <v>132.25</v>
      </c>
      <c r="H4" s="31">
        <f>+$C$20+$C$19*C4</f>
        <v>15.296328293736503</v>
      </c>
      <c r="I4" s="32">
        <f>+(D4-H4)^2</f>
        <v>14.412108513824306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12.75">
      <c r="A5" s="7"/>
      <c r="B5" s="10">
        <f>+B4+1</f>
        <v>2</v>
      </c>
      <c r="C5" s="21">
        <v>100</v>
      </c>
      <c r="D5" s="22">
        <v>15.8</v>
      </c>
      <c r="E5" s="23">
        <f aca="true" t="shared" si="0" ref="E5:E14">+C5*C5</f>
        <v>10000</v>
      </c>
      <c r="F5" s="23">
        <f aca="true" t="shared" si="1" ref="F5:F14">+C5*D5</f>
        <v>1580</v>
      </c>
      <c r="G5" s="24">
        <f aca="true" t="shared" si="2" ref="G5:G14">+D5*D5</f>
        <v>249.64000000000001</v>
      </c>
      <c r="H5" s="33">
        <f aca="true" t="shared" si="3" ref="H5:H14">+$C$20+$C$19*C5</f>
        <v>16.41773218142549</v>
      </c>
      <c r="I5" s="34">
        <f aca="true" t="shared" si="4" ref="I5:I14">+(D5-H5)^2</f>
        <v>0.3815930479686922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2.75">
      <c r="A6" s="7"/>
      <c r="B6" s="10">
        <f aca="true" t="shared" si="5" ref="B6:B14">+B5+1</f>
        <v>3</v>
      </c>
      <c r="C6" s="21">
        <f>+C5+100</f>
        <v>200</v>
      </c>
      <c r="D6" s="22">
        <v>18.2</v>
      </c>
      <c r="E6" s="23">
        <f t="shared" si="0"/>
        <v>40000</v>
      </c>
      <c r="F6" s="23">
        <f t="shared" si="1"/>
        <v>3640</v>
      </c>
      <c r="G6" s="24">
        <f t="shared" si="2"/>
        <v>331.23999999999995</v>
      </c>
      <c r="H6" s="33">
        <f t="shared" si="3"/>
        <v>18.660539956803458</v>
      </c>
      <c r="I6" s="34">
        <f t="shared" si="4"/>
        <v>0.2120970518125314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ht="12.75">
      <c r="A7" s="7"/>
      <c r="B7" s="10">
        <f t="shared" si="5"/>
        <v>4</v>
      </c>
      <c r="C7" s="21">
        <f aca="true" t="shared" si="6" ref="C7:C14">+C6+100</f>
        <v>300</v>
      </c>
      <c r="D7" s="22">
        <v>22.6</v>
      </c>
      <c r="E7" s="23">
        <f t="shared" si="0"/>
        <v>90000</v>
      </c>
      <c r="F7" s="23">
        <f t="shared" si="1"/>
        <v>6780</v>
      </c>
      <c r="G7" s="24">
        <f t="shared" si="2"/>
        <v>510.76000000000005</v>
      </c>
      <c r="H7" s="33">
        <f t="shared" si="3"/>
        <v>20.90334773218143</v>
      </c>
      <c r="I7" s="34">
        <f t="shared" si="4"/>
        <v>2.8786289178939004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ht="12.75">
      <c r="A8" s="7"/>
      <c r="B8" s="10">
        <f t="shared" si="5"/>
        <v>5</v>
      </c>
      <c r="C8" s="21">
        <f t="shared" si="6"/>
        <v>400</v>
      </c>
      <c r="D8" s="22">
        <v>26.2</v>
      </c>
      <c r="E8" s="23">
        <f t="shared" si="0"/>
        <v>160000</v>
      </c>
      <c r="F8" s="23">
        <f t="shared" si="1"/>
        <v>10480</v>
      </c>
      <c r="G8" s="24">
        <f t="shared" si="2"/>
        <v>686.4399999999999</v>
      </c>
      <c r="H8" s="33">
        <f t="shared" si="3"/>
        <v>23.1461555075594</v>
      </c>
      <c r="I8" s="34">
        <f t="shared" si="4"/>
        <v>9.325966184009786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12.75">
      <c r="A9" s="7"/>
      <c r="B9" s="10">
        <f t="shared" si="5"/>
        <v>6</v>
      </c>
      <c r="C9" s="21">
        <f t="shared" si="6"/>
        <v>500</v>
      </c>
      <c r="D9" s="22">
        <v>27.1</v>
      </c>
      <c r="E9" s="23">
        <f t="shared" si="0"/>
        <v>250000</v>
      </c>
      <c r="F9" s="23">
        <f t="shared" si="1"/>
        <v>13550</v>
      </c>
      <c r="G9" s="24">
        <f t="shared" si="2"/>
        <v>734.4100000000001</v>
      </c>
      <c r="H9" s="33">
        <f t="shared" si="3"/>
        <v>25.388963282937375</v>
      </c>
      <c r="I9" s="34">
        <f t="shared" si="4"/>
        <v>2.9276466471364495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2.75">
      <c r="A10" s="7"/>
      <c r="B10" s="10">
        <f t="shared" si="5"/>
        <v>7</v>
      </c>
      <c r="C10" s="21">
        <f t="shared" si="6"/>
        <v>600</v>
      </c>
      <c r="D10" s="22">
        <v>29.5</v>
      </c>
      <c r="E10" s="23">
        <f t="shared" si="0"/>
        <v>360000</v>
      </c>
      <c r="F10" s="23">
        <f t="shared" si="1"/>
        <v>17700</v>
      </c>
      <c r="G10" s="24">
        <f t="shared" si="2"/>
        <v>870.25</v>
      </c>
      <c r="H10" s="33">
        <f t="shared" si="3"/>
        <v>27.631771058315344</v>
      </c>
      <c r="I10" s="34">
        <f t="shared" si="4"/>
        <v>3.490279378548169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2.75">
      <c r="A11" s="7"/>
      <c r="B11" s="10">
        <f t="shared" si="5"/>
        <v>8</v>
      </c>
      <c r="C11" s="21">
        <f t="shared" si="6"/>
        <v>700</v>
      </c>
      <c r="D11" s="22">
        <v>30.7</v>
      </c>
      <c r="E11" s="23">
        <f t="shared" si="0"/>
        <v>490000</v>
      </c>
      <c r="F11" s="23">
        <f t="shared" si="1"/>
        <v>21490</v>
      </c>
      <c r="G11" s="24">
        <f t="shared" si="2"/>
        <v>942.49</v>
      </c>
      <c r="H11" s="33">
        <f t="shared" si="3"/>
        <v>29.874578833693313</v>
      </c>
      <c r="I11" s="34">
        <f t="shared" si="4"/>
        <v>0.68132010178709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2.75">
      <c r="A12" s="7"/>
      <c r="B12" s="10">
        <f t="shared" si="5"/>
        <v>9</v>
      </c>
      <c r="C12" s="21">
        <f t="shared" si="6"/>
        <v>800</v>
      </c>
      <c r="D12" s="22">
        <v>31.3</v>
      </c>
      <c r="E12" s="23">
        <f t="shared" si="0"/>
        <v>640000</v>
      </c>
      <c r="F12" s="23">
        <f t="shared" si="1"/>
        <v>25040</v>
      </c>
      <c r="G12" s="24">
        <f t="shared" si="2"/>
        <v>979.69</v>
      </c>
      <c r="H12" s="33">
        <f t="shared" si="3"/>
        <v>32.11738660907129</v>
      </c>
      <c r="I12" s="34">
        <f t="shared" si="4"/>
        <v>0.6681208686890594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12.75">
      <c r="A13" s="7"/>
      <c r="B13" s="10">
        <f t="shared" si="5"/>
        <v>10</v>
      </c>
      <c r="C13" s="21">
        <f t="shared" si="6"/>
        <v>900</v>
      </c>
      <c r="D13" s="22">
        <v>32.6</v>
      </c>
      <c r="E13" s="23">
        <f t="shared" si="0"/>
        <v>810000</v>
      </c>
      <c r="F13" s="23">
        <f t="shared" si="1"/>
        <v>29340</v>
      </c>
      <c r="G13" s="24">
        <f t="shared" si="2"/>
        <v>1062.76</v>
      </c>
      <c r="H13" s="33">
        <f t="shared" si="3"/>
        <v>34.36019438444926</v>
      </c>
      <c r="I13" s="34">
        <f t="shared" si="4"/>
        <v>3.0982842710466976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13.5" thickBot="1">
      <c r="A14" s="7"/>
      <c r="B14" s="11">
        <f t="shared" si="5"/>
        <v>11</v>
      </c>
      <c r="C14" s="25">
        <f t="shared" si="6"/>
        <v>1000</v>
      </c>
      <c r="D14" s="26">
        <v>34.9</v>
      </c>
      <c r="E14" s="27">
        <f t="shared" si="0"/>
        <v>1000000</v>
      </c>
      <c r="F14" s="27">
        <f t="shared" si="1"/>
        <v>34900</v>
      </c>
      <c r="G14" s="28">
        <f t="shared" si="2"/>
        <v>1218.01</v>
      </c>
      <c r="H14" s="35">
        <f t="shared" si="3"/>
        <v>36.60300215982723</v>
      </c>
      <c r="I14" s="36">
        <f t="shared" si="4"/>
        <v>2.900216356376205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14.25" thickBot="1" thickTop="1">
      <c r="A15" s="7"/>
      <c r="B15" s="12"/>
      <c r="C15" s="12"/>
      <c r="D15" s="13"/>
      <c r="E15" s="7"/>
      <c r="F15" s="7"/>
      <c r="G15" s="7"/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14.25" thickBot="1" thickTop="1">
      <c r="A16" s="5" t="s">
        <v>4</v>
      </c>
      <c r="B16" s="14">
        <f>+B14</f>
        <v>11</v>
      </c>
      <c r="C16" s="37">
        <f>SUM(C4:C14)</f>
        <v>5550</v>
      </c>
      <c r="D16" s="37">
        <f>SUM(D4:D14)</f>
        <v>280.4</v>
      </c>
      <c r="E16" s="37">
        <f>SUM(E4:E14)</f>
        <v>3852500</v>
      </c>
      <c r="F16" s="37">
        <f>SUM(F4:F14)</f>
        <v>165075</v>
      </c>
      <c r="G16" s="15">
        <f>SUM(G4:G14)</f>
        <v>7717.9400000000005</v>
      </c>
      <c r="H16" s="7"/>
      <c r="I16" s="38">
        <f>SUM(I4:I14)</f>
        <v>40.976261339092886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3.5" thickTop="1">
      <c r="A17" s="7"/>
      <c r="B17" s="7"/>
      <c r="C17" s="7"/>
      <c r="D17" s="8"/>
      <c r="E17" s="7"/>
      <c r="F17" s="7"/>
      <c r="G17" s="7"/>
      <c r="H17" s="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3.5" thickBot="1">
      <c r="A18" s="7"/>
      <c r="B18" s="7"/>
      <c r="C18" s="7"/>
      <c r="D18" s="8"/>
      <c r="E18" s="7"/>
      <c r="F18" s="7"/>
      <c r="G18" s="16"/>
      <c r="H18" s="16"/>
      <c r="I18" s="2"/>
      <c r="J18" s="2"/>
      <c r="K18" s="2"/>
      <c r="L18" s="2"/>
      <c r="M18" s="2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8.75" customHeight="1" thickBot="1" thickTop="1">
      <c r="A19" s="7"/>
      <c r="B19" s="29" t="s">
        <v>9</v>
      </c>
      <c r="C19" s="39">
        <f>+(F16-C16*D16/B16)/(E16-C16^2/B16)</f>
        <v>0.022428077753779713</v>
      </c>
      <c r="D19" s="8"/>
      <c r="E19" s="41" t="s">
        <v>15</v>
      </c>
      <c r="F19" s="42">
        <f>+E16-C16^2/B16</f>
        <v>1052272.727272727</v>
      </c>
      <c r="G19" s="1"/>
      <c r="H19" s="44" t="s">
        <v>18</v>
      </c>
      <c r="I19" s="45">
        <f>+C21*E16/B16/F19</f>
        <v>1.5153448217792693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2:57" ht="18.75" customHeight="1" thickBot="1" thickTop="1">
      <c r="B20" s="29" t="s">
        <v>10</v>
      </c>
      <c r="C20" s="40">
        <f>+(D16*E16-C16*F16)/(B16*E16-C16^2)</f>
        <v>14.174924406047516</v>
      </c>
      <c r="D20" s="3"/>
      <c r="E20" s="41" t="s">
        <v>16</v>
      </c>
      <c r="F20" s="42">
        <f>+G16-D16^2/B16</f>
        <v>570.289090909092</v>
      </c>
      <c r="G20" s="1"/>
      <c r="H20" s="44" t="s">
        <v>19</v>
      </c>
      <c r="I20" s="45">
        <f>+C21/F19</f>
        <v>4.326747057643598E-06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2:57" ht="18.75" customHeight="1" thickBot="1" thickTop="1">
      <c r="B21" s="44" t="s">
        <v>13</v>
      </c>
      <c r="C21" s="40">
        <f>+I16/(B16-2)</f>
        <v>4.552917926565876</v>
      </c>
      <c r="D21" s="3"/>
      <c r="E21" s="41" t="s">
        <v>17</v>
      </c>
      <c r="F21" s="43">
        <f>+F16-C16*D16/B16</f>
        <v>23600.45454545456</v>
      </c>
      <c r="G21" s="1"/>
      <c r="H21" s="30" t="s">
        <v>20</v>
      </c>
      <c r="I21" s="45">
        <f>+F21/SQRT(F19)/SQRT(F20)</f>
        <v>0.9634045172006166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2:57" ht="18.75" customHeight="1" thickBot="1" thickTop="1">
      <c r="B22" s="44" t="s">
        <v>14</v>
      </c>
      <c r="C22" s="40">
        <f>SQRT(C21)</f>
        <v>2.1337567636836856</v>
      </c>
      <c r="D22" s="3"/>
      <c r="E22" s="41" t="s">
        <v>22</v>
      </c>
      <c r="F22" s="43">
        <f>+I16</f>
        <v>40.976261339092886</v>
      </c>
      <c r="G22" s="1"/>
      <c r="H22" s="30" t="s">
        <v>21</v>
      </c>
      <c r="I22" s="45">
        <f>+(F20-I16)/F20</f>
        <v>0.9281482637625542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2:57" ht="16.5" thickBot="1" thickTop="1">
      <c r="B23" s="1"/>
      <c r="C23" s="1"/>
      <c r="D23" s="3"/>
      <c r="E23" s="41" t="s">
        <v>23</v>
      </c>
      <c r="F23" s="43">
        <f>+F20-F22</f>
        <v>529.3128295699992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2:57" ht="13.5" thickTop="1">
      <c r="B24" s="1"/>
      <c r="C24" s="1"/>
      <c r="D24" s="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2:57" ht="12.75">
      <c r="B25" s="1"/>
      <c r="C25" s="1"/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2:57" ht="12.75">
      <c r="B26" s="1"/>
      <c r="C26" s="1"/>
      <c r="D26" s="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2:57" ht="12.75">
      <c r="B27" s="1"/>
      <c r="C27" s="1"/>
      <c r="D27" s="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2:57" ht="12.75">
      <c r="B28" s="1"/>
      <c r="C28" s="1"/>
      <c r="D28" s="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2:57" ht="12.75">
      <c r="B29" s="1"/>
      <c r="C29" s="1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2:57" ht="12.75">
      <c r="B30" s="1"/>
      <c r="C30" s="1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2:57" ht="12.75">
      <c r="B31" s="1"/>
      <c r="C31" s="1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2:57" ht="12.75">
      <c r="B32" s="1"/>
      <c r="C32" s="1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2:57" ht="12.75">
      <c r="B33" s="1"/>
      <c r="C33" s="1"/>
      <c r="D33" s="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2:57" ht="12.75">
      <c r="B34" s="1"/>
      <c r="C34" s="1"/>
      <c r="D34" s="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2:57" ht="12.75">
      <c r="B35" s="1"/>
      <c r="C35" s="1"/>
      <c r="D35" s="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2:57" ht="12.75">
      <c r="B36" s="1"/>
      <c r="C36" s="1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2:57" ht="12.75">
      <c r="B37" s="1"/>
      <c r="C37" s="1"/>
      <c r="D37" s="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2:57" ht="12.75">
      <c r="B38" s="1"/>
      <c r="C38" s="1"/>
      <c r="D38" s="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2:57" ht="12.75">
      <c r="B39" s="1"/>
      <c r="C39" s="1"/>
      <c r="D39" s="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2:57" ht="12.75">
      <c r="B40" s="1"/>
      <c r="C40" s="1"/>
      <c r="D40" s="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2:57" ht="12.75">
      <c r="B41" s="1"/>
      <c r="C41" s="1"/>
      <c r="D41" s="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2:57" ht="12.75">
      <c r="B42" s="1"/>
      <c r="C42" s="1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2:57" ht="12.75">
      <c r="B43" s="1"/>
      <c r="C43" s="1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2:57" ht="12.75">
      <c r="B44" s="1"/>
      <c r="C44" s="1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2:57" ht="12.75">
      <c r="B45" s="1"/>
      <c r="C45" s="1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2:57" ht="12.75">
      <c r="B46" s="1"/>
      <c r="C46" s="1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2:57" ht="12.75">
      <c r="B47" s="1"/>
      <c r="C47" s="1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2:57" ht="12.75">
      <c r="B48" s="1"/>
      <c r="C48" s="1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2:57" ht="12.75">
      <c r="B49" s="1"/>
      <c r="C49" s="1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2:57" ht="12.75">
      <c r="B50" s="1"/>
      <c r="C50" s="1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2:57" ht="12.75">
      <c r="B51" s="1"/>
      <c r="C51" s="1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2:57" ht="12.75">
      <c r="B52" s="1"/>
      <c r="C52" s="1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2:57" ht="12.75">
      <c r="B53" s="1"/>
      <c r="C53" s="1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2:57" ht="12.75">
      <c r="B54" s="1"/>
      <c r="C54" s="1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2:57" ht="12.75">
      <c r="B55" s="1"/>
      <c r="C55" s="1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2:57" ht="12.75">
      <c r="B56" s="1"/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2:57" ht="12.75">
      <c r="B57" s="1"/>
      <c r="C57" s="1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2:57" ht="12.75">
      <c r="B58" s="1"/>
      <c r="C58" s="1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2:57" ht="12.75">
      <c r="B59" s="1"/>
      <c r="C59" s="1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2:57" ht="12.75">
      <c r="B60" s="1"/>
      <c r="C60" s="1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2:57" ht="12.75">
      <c r="B61" s="1"/>
      <c r="C61" s="1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2:57" ht="12.75">
      <c r="B62" s="1"/>
      <c r="C62" s="1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2:57" ht="12.75">
      <c r="B63" s="1"/>
      <c r="C63" s="1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2:57" ht="12.75">
      <c r="B64" s="1"/>
      <c r="C64" s="1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2:57" ht="12.75">
      <c r="B65" s="1"/>
      <c r="C65" s="1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2:57" ht="12.75">
      <c r="B66" s="1"/>
      <c r="C66" s="1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2:57" ht="12.75">
      <c r="B67" s="1"/>
      <c r="C67" s="1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2:57" ht="12.75">
      <c r="B68" s="1"/>
      <c r="C68" s="1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2:57" ht="12.75">
      <c r="B69" s="1"/>
      <c r="C69" s="1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2:57" ht="12.75">
      <c r="B70" s="1"/>
      <c r="C70" s="1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2:57" ht="12.75">
      <c r="B71" s="1"/>
      <c r="C71" s="1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2:57" ht="12.75">
      <c r="B72" s="1"/>
      <c r="C72" s="1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2:57" ht="12.75">
      <c r="B73" s="1"/>
      <c r="C73" s="1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2:57" ht="12.75">
      <c r="B74" s="1"/>
      <c r="C74" s="1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2:57" ht="12.75">
      <c r="B75" s="1"/>
      <c r="C75" s="1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2:57" ht="12.75">
      <c r="B76" s="1"/>
      <c r="C76" s="1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2:57" ht="12.75">
      <c r="B77" s="1"/>
      <c r="C77" s="1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2:57" ht="12.75">
      <c r="B78" s="1"/>
      <c r="C78" s="1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2:57" ht="12.75">
      <c r="B79" s="1"/>
      <c r="C79" s="1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2:57" ht="12.75">
      <c r="B80" s="1"/>
      <c r="C80" s="1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2:57" ht="12.75">
      <c r="B81" s="1"/>
      <c r="C81" s="1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2:57" ht="12.75">
      <c r="B82" s="1"/>
      <c r="C82" s="1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2:57" ht="12.75">
      <c r="B83" s="1"/>
      <c r="C83" s="1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2:57" ht="12.75">
      <c r="B84" s="1"/>
      <c r="C84" s="1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2:57" ht="12.75">
      <c r="B85" s="1"/>
      <c r="C85" s="1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2:57" ht="12.75">
      <c r="B86" s="1"/>
      <c r="C86" s="1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2:57" ht="12.75">
      <c r="B87" s="1"/>
      <c r="C87" s="1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2:57" ht="12.75">
      <c r="B88" s="1"/>
      <c r="C88" s="1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2:57" ht="12.75">
      <c r="B89" s="1"/>
      <c r="C89" s="1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2:57" ht="12.75">
      <c r="B90" s="1"/>
      <c r="C90" s="1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2:57" ht="12.75">
      <c r="B91" s="1"/>
      <c r="C91" s="1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2:57" ht="12.75">
      <c r="B92" s="1"/>
      <c r="C92" s="1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2:57" ht="12.75">
      <c r="B93" s="1"/>
      <c r="C93" s="1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2:57" ht="12.75">
      <c r="B94" s="1"/>
      <c r="C94" s="1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2:57" ht="12.75">
      <c r="B95" s="1"/>
      <c r="C95" s="1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2:57" ht="12.75">
      <c r="B96" s="1"/>
      <c r="C96" s="1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2:57" ht="12.75">
      <c r="B97" s="1"/>
      <c r="C97" s="1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2:57" ht="12.75">
      <c r="B98" s="1"/>
      <c r="C98" s="1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2:57" ht="12.75">
      <c r="B99" s="1"/>
      <c r="C99" s="1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2:57" ht="12.75">
      <c r="B100" s="1"/>
      <c r="C100" s="1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2:57" ht="12.75">
      <c r="B101" s="1"/>
      <c r="C101" s="1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2:57" ht="12.75">
      <c r="B102" s="1"/>
      <c r="C102" s="1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2:57" ht="12.75">
      <c r="B103" s="1"/>
      <c r="C103" s="1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2:57" ht="12.75">
      <c r="B104" s="1"/>
      <c r="C104" s="1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2:57" ht="12.75">
      <c r="B105" s="1"/>
      <c r="C105" s="1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2:57" ht="12.75">
      <c r="B106" s="1"/>
      <c r="C106" s="1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2:57" ht="12.75">
      <c r="B107" s="1"/>
      <c r="C107" s="1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2:57" ht="12.75">
      <c r="B108" s="1"/>
      <c r="C108" s="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2:57" ht="12.75">
      <c r="B109" s="1"/>
      <c r="C109" s="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2:57" ht="12.75">
      <c r="B110" s="1"/>
      <c r="C110" s="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2:57" ht="12.75">
      <c r="B111" s="1"/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2:57" ht="12.75">
      <c r="B112" s="1"/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2:57" ht="12.75">
      <c r="B113" s="1"/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2:57" ht="12.75">
      <c r="B114" s="1"/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2:57" ht="12.75">
      <c r="B115" s="1"/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2:57" ht="12.75">
      <c r="B116" s="1"/>
      <c r="C116" s="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2:57" ht="12.75">
      <c r="B117" s="1"/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2:57" ht="12.75">
      <c r="B118" s="1"/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2:57" ht="12.75">
      <c r="B119" s="1"/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2:57" ht="12.75">
      <c r="B120" s="1"/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2:57" ht="12.75">
      <c r="B121" s="1"/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2:57" ht="12.75">
      <c r="B122" s="1"/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2:57" ht="12.75">
      <c r="B123" s="1"/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2:57" ht="12.75">
      <c r="B124" s="1"/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2:57" ht="12.75">
      <c r="B125" s="1"/>
      <c r="C125" s="1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2:57" ht="12.75">
      <c r="B126" s="1"/>
      <c r="C126" s="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2:57" ht="12.75">
      <c r="B127" s="1"/>
      <c r="C127" s="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2:57" ht="12.75">
      <c r="B128" s="1"/>
      <c r="C128" s="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2:57" ht="12.75">
      <c r="B129" s="1"/>
      <c r="C129" s="1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</sheetData>
  <printOptions horizontalCentered="1"/>
  <pageMargins left="0.75" right="0.75" top="1.2" bottom="1" header="0.36" footer="0"/>
  <pageSetup horizontalDpi="300" verticalDpi="300" orientation="landscape" paperSize="9" scale="140" r:id="rId1"/>
  <headerFooter alignWithMargins="0">
    <oddHeader>&amp;C&amp;"Arial,Negrita Cursiva"&amp;16Tabla 1&amp;"Arial,Normal"&amp;10
&amp;"Arial,Cursiva"(obtención de la recta de regresión de mínimos cuadrados)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G112"/>
  <sheetViews>
    <sheetView workbookViewId="0" topLeftCell="B1">
      <selection activeCell="G17" sqref="G17"/>
    </sheetView>
  </sheetViews>
  <sheetFormatPr defaultColWidth="11.421875" defaultRowHeight="12.75"/>
  <cols>
    <col min="1" max="1" width="11.421875" style="1" customWidth="1"/>
    <col min="2" max="2" width="10.140625" style="0" customWidth="1"/>
    <col min="3" max="3" width="6.8515625" style="0" customWidth="1"/>
    <col min="4" max="5" width="9.8515625" style="4" customWidth="1"/>
    <col min="11" max="11" width="12.421875" style="0" bestFit="1" customWidth="1"/>
  </cols>
  <sheetData>
    <row r="1" spans="1:59" ht="13.5" thickBot="1">
      <c r="A1" s="7"/>
      <c r="B1" s="7"/>
      <c r="C1" s="7"/>
      <c r="D1" s="8"/>
      <c r="E1" s="8"/>
      <c r="F1" s="7"/>
      <c r="G1" s="7"/>
      <c r="H1" s="7"/>
      <c r="I1" s="7"/>
      <c r="J1" s="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ht="14.25" thickBot="1" thickTop="1">
      <c r="A2" s="7"/>
      <c r="B2" s="7"/>
      <c r="C2" s="5" t="s">
        <v>1</v>
      </c>
      <c r="D2" s="6" t="s">
        <v>2</v>
      </c>
      <c r="E2" s="46"/>
      <c r="F2" s="7"/>
      <c r="G2" s="7"/>
      <c r="H2" s="7"/>
      <c r="I2" s="7"/>
      <c r="J2" s="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ht="16.5" thickBot="1" thickTop="1">
      <c r="A3" s="7"/>
      <c r="B3" s="5" t="s">
        <v>0</v>
      </c>
      <c r="C3" s="5" t="s">
        <v>3</v>
      </c>
      <c r="D3" s="48" t="s">
        <v>5</v>
      </c>
      <c r="E3" s="6" t="s">
        <v>11</v>
      </c>
      <c r="F3" s="47" t="s">
        <v>24</v>
      </c>
      <c r="G3" s="5" t="s">
        <v>25</v>
      </c>
      <c r="H3" s="5" t="s">
        <v>26</v>
      </c>
      <c r="I3" s="5" t="s">
        <v>27</v>
      </c>
      <c r="J3" s="5" t="s">
        <v>28</v>
      </c>
      <c r="K3" s="5" t="s">
        <v>29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ht="13.5" thickTop="1">
      <c r="A4" s="7"/>
      <c r="B4" s="9">
        <v>1</v>
      </c>
      <c r="C4" s="17">
        <v>50</v>
      </c>
      <c r="D4" s="49">
        <v>11.5</v>
      </c>
      <c r="E4" s="52">
        <f>+'Mínimos Cuadrados'!$C$20+'Mínimos Cuadrados'!$C$19*'Estimación y Predicción'!C4</f>
        <v>15.296328293736503</v>
      </c>
      <c r="F4" s="53">
        <f>+'Mínimos Cuadrados'!$C$22*SQRT(1+1/'Mínimos Cuadrados'!$B$16+('Estimación y Predicción'!C4-'Mínimos Cuadrados'!$C$16/'Mínimos Cuadrados'!$B$16)^2/'Mínimos Cuadrados'!$F$19)</f>
        <v>2.4209038725028003</v>
      </c>
      <c r="G4" s="54">
        <f>+E4-F4*$E$20</f>
        <v>9.820243734135168</v>
      </c>
      <c r="H4" s="55">
        <f>+E4+F4*$E$20</f>
        <v>20.772412853337837</v>
      </c>
      <c r="I4" s="31">
        <f>+'Mínimos Cuadrados'!$C$22*SQRT(1/'Mínimos Cuadrados'!$B$16+('Estimación y Predicción'!C4-'Mínimos Cuadrados'!$C$16/'Mínimos Cuadrados'!$B$16)^2/'Mínimos Cuadrados'!$F$19)</f>
        <v>1.1436160340486567</v>
      </c>
      <c r="J4" s="54">
        <f>+E4-$E$20*I4</f>
        <v>12.70946882471844</v>
      </c>
      <c r="K4" s="32">
        <f>+E4+$E$20*I4</f>
        <v>17.883187762754563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ht="12.75">
      <c r="A5" s="7"/>
      <c r="B5" s="10">
        <f aca="true" t="shared" si="0" ref="B5:B14">+B4+1</f>
        <v>2</v>
      </c>
      <c r="C5" s="21">
        <v>100</v>
      </c>
      <c r="D5" s="50">
        <v>15.8</v>
      </c>
      <c r="E5" s="62">
        <f>+'Mínimos Cuadrados'!$C$20+'Mínimos Cuadrados'!$C$19*'Estimación y Predicción'!C5</f>
        <v>16.41773218142549</v>
      </c>
      <c r="F5" s="56">
        <f>+'Mínimos Cuadrados'!$C$22*SQRT(1+1/'Mínimos Cuadrados'!$B$16+('Estimación y Predicción'!C5-'Mínimos Cuadrados'!$C$16/'Mínimos Cuadrados'!$B$16)^2/'Mínimos Cuadrados'!$F$19)</f>
        <v>2.382209501018158</v>
      </c>
      <c r="G5" s="57">
        <f aca="true" t="shared" si="1" ref="G5:G14">+E5-F5*$E$20</f>
        <v>11.029174290122416</v>
      </c>
      <c r="H5" s="58">
        <f aca="true" t="shared" si="2" ref="H5:H14">+E5+F5*$E$20</f>
        <v>21.80629007272856</v>
      </c>
      <c r="I5" s="33">
        <f>+'Mínimos Cuadrados'!$C$22*SQRT(1/'Mínimos Cuadrados'!$B$16+('Estimación y Predicción'!C5-'Mínimos Cuadrados'!$C$16/'Mínimos Cuadrados'!$B$16)^2/'Mínimos Cuadrados'!$F$19)</f>
        <v>1.059246987333599</v>
      </c>
      <c r="J5" s="57">
        <f aca="true" t="shared" si="3" ref="J5:J14">+E5-$E$20*I5</f>
        <v>14.021715496076888</v>
      </c>
      <c r="K5" s="34">
        <f aca="true" t="shared" si="4" ref="K5:K14">+E5+$E$20*I5</f>
        <v>18.81374886677409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ht="12.75">
      <c r="A6" s="7"/>
      <c r="B6" s="10">
        <f t="shared" si="0"/>
        <v>3</v>
      </c>
      <c r="C6" s="21">
        <f aca="true" t="shared" si="5" ref="C6:C14">+C5+100</f>
        <v>200</v>
      </c>
      <c r="D6" s="50">
        <v>18.2</v>
      </c>
      <c r="E6" s="62">
        <f>+'Mínimos Cuadrados'!$C$20+'Mínimos Cuadrados'!$C$19*'Estimación y Predicción'!C6</f>
        <v>18.660539956803458</v>
      </c>
      <c r="F6" s="56">
        <f>+'Mínimos Cuadrados'!$C$22*SQRT(1+1/'Mínimos Cuadrados'!$B$16+('Estimación y Predicción'!C6-'Mínimos Cuadrados'!$C$16/'Mínimos Cuadrados'!$B$16)^2/'Mínimos Cuadrados'!$F$19)</f>
        <v>2.316919594265215</v>
      </c>
      <c r="G6" s="57">
        <f t="shared" si="1"/>
        <v>13.419667834575542</v>
      </c>
      <c r="H6" s="58">
        <f t="shared" si="2"/>
        <v>23.901412079031374</v>
      </c>
      <c r="I6" s="33">
        <f>+'Mínimos Cuadrados'!$C$22*SQRT(1/'Mínimos Cuadrados'!$B$16+('Estimación y Predicción'!C6-'Mínimos Cuadrados'!$C$16/'Mínimos Cuadrados'!$B$16)^2/'Mínimos Cuadrados'!$F$19)</f>
        <v>0.902883425323676</v>
      </c>
      <c r="J6" s="57">
        <f t="shared" si="3"/>
        <v>16.618217648721302</v>
      </c>
      <c r="K6" s="34">
        <f t="shared" si="4"/>
        <v>20.702862264885614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 ht="12.75">
      <c r="A7" s="7"/>
      <c r="B7" s="10">
        <f t="shared" si="0"/>
        <v>4</v>
      </c>
      <c r="C7" s="21">
        <f t="shared" si="5"/>
        <v>300</v>
      </c>
      <c r="D7" s="50">
        <v>22.6</v>
      </c>
      <c r="E7" s="62">
        <f>+'Mínimos Cuadrados'!$C$20+'Mínimos Cuadrados'!$C$19*'Estimación y Predicción'!C7</f>
        <v>20.90334773218143</v>
      </c>
      <c r="F7" s="56">
        <f>+'Mínimos Cuadrados'!$C$22*SQRT(1+1/'Mínimos Cuadrados'!$B$16+('Estimación y Predicción'!C7-'Mínimos Cuadrados'!$C$16/'Mínimos Cuadrados'!$B$16)^2/'Mínimos Cuadrados'!$F$19)</f>
        <v>2.268886433251314</v>
      </c>
      <c r="G7" s="57">
        <f t="shared" si="1"/>
        <v>15.771126620166957</v>
      </c>
      <c r="H7" s="58">
        <f t="shared" si="2"/>
        <v>26.035568844195904</v>
      </c>
      <c r="I7" s="33">
        <f>+'Mínimos Cuadrados'!$C$22*SQRT(1/'Mínimos Cuadrados'!$B$16+('Estimación y Predicción'!C7-'Mínimos Cuadrados'!$C$16/'Mínimos Cuadrados'!$B$16)^2/'Mínimos Cuadrados'!$F$19)</f>
        <v>0.7713155777151105</v>
      </c>
      <c r="J7" s="57">
        <f t="shared" si="3"/>
        <v>19.15863189538985</v>
      </c>
      <c r="K7" s="34">
        <f t="shared" si="4"/>
        <v>22.64806356897301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59" ht="12.75">
      <c r="A8" s="7"/>
      <c r="B8" s="10">
        <f t="shared" si="0"/>
        <v>5</v>
      </c>
      <c r="C8" s="21">
        <f t="shared" si="5"/>
        <v>400</v>
      </c>
      <c r="D8" s="50">
        <v>26.2</v>
      </c>
      <c r="E8" s="62">
        <f>+'Mínimos Cuadrados'!$C$20+'Mínimos Cuadrados'!$C$19*'Estimación y Predicción'!C8</f>
        <v>23.1461555075594</v>
      </c>
      <c r="F8" s="56">
        <f>+'Mínimos Cuadrados'!$C$22*SQRT(1+1/'Mínimos Cuadrados'!$B$16+('Estimación y Predicción'!C8-'Mínimos Cuadrados'!$C$16/'Mínimos Cuadrados'!$B$16)^2/'Mínimos Cuadrados'!$F$19)</f>
        <v>2.2392208084167406</v>
      </c>
      <c r="G8" s="57">
        <f t="shared" si="1"/>
        <v>18.08103803892073</v>
      </c>
      <c r="H8" s="58">
        <f t="shared" si="2"/>
        <v>28.211272976198067</v>
      </c>
      <c r="I8" s="33">
        <f>+'Mínimos Cuadrados'!$C$22*SQRT(1/'Mínimos Cuadrados'!$B$16+('Estimación y Predicción'!C8-'Mínimos Cuadrados'!$C$16/'Mínimos Cuadrados'!$B$16)^2/'Mínimos Cuadrados'!$F$19)</f>
        <v>0.6791111118812937</v>
      </c>
      <c r="J8" s="57">
        <f t="shared" si="3"/>
        <v>21.610006172483914</v>
      </c>
      <c r="K8" s="34">
        <f t="shared" si="4"/>
        <v>24.682304842634885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59" ht="12.75">
      <c r="A9" s="7"/>
      <c r="B9" s="10">
        <f t="shared" si="0"/>
        <v>6</v>
      </c>
      <c r="C9" s="21">
        <f t="shared" si="5"/>
        <v>500</v>
      </c>
      <c r="D9" s="50">
        <v>27.1</v>
      </c>
      <c r="E9" s="62">
        <f>+'Mínimos Cuadrados'!$C$20+'Mínimos Cuadrados'!$C$19*'Estimación y Predicción'!C9</f>
        <v>25.388963282937375</v>
      </c>
      <c r="F9" s="56">
        <f>+'Mínimos Cuadrados'!$C$22*SQRT(1+1/'Mínimos Cuadrados'!$B$16+('Estimación y Predicción'!C9-'Mínimos Cuadrados'!$C$16/'Mínimos Cuadrados'!$B$16)^2/'Mínimos Cuadrados'!$F$19)</f>
        <v>2.22865631084159</v>
      </c>
      <c r="G9" s="57">
        <f t="shared" si="1"/>
        <v>20.347742707813698</v>
      </c>
      <c r="H9" s="58">
        <f t="shared" si="2"/>
        <v>30.430183858061053</v>
      </c>
      <c r="I9" s="33">
        <f>+'Mínimos Cuadrados'!$C$22*SQRT(1/'Mínimos Cuadrados'!$B$16+('Estimación y Predicción'!C9-'Mínimos Cuadrados'!$C$16/'Mínimos Cuadrados'!$B$16)^2/'Mínimos Cuadrados'!$F$19)</f>
        <v>0.6434213435130758</v>
      </c>
      <c r="J9" s="57">
        <f t="shared" si="3"/>
        <v>23.9335442039108</v>
      </c>
      <c r="K9" s="34">
        <f t="shared" si="4"/>
        <v>26.84438236196395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59" ht="12.75">
      <c r="A10" s="7"/>
      <c r="B10" s="10">
        <f t="shared" si="0"/>
        <v>7</v>
      </c>
      <c r="C10" s="21">
        <f t="shared" si="5"/>
        <v>600</v>
      </c>
      <c r="D10" s="50">
        <v>29.5</v>
      </c>
      <c r="E10" s="62">
        <f>+'Mínimos Cuadrados'!$C$20+'Mínimos Cuadrados'!$C$19*'Estimación y Predicción'!C10</f>
        <v>27.631771058315344</v>
      </c>
      <c r="F10" s="56">
        <f>+'Mínimos Cuadrados'!$C$22*SQRT(1+1/'Mínimos Cuadrados'!$B$16+('Estimación y Predicción'!C10-'Mínimos Cuadrados'!$C$16/'Mínimos Cuadrados'!$B$16)^2/'Mínimos Cuadrados'!$F$19)</f>
        <v>2.237463522834382</v>
      </c>
      <c r="G10" s="57">
        <f t="shared" si="1"/>
        <v>22.570628569663974</v>
      </c>
      <c r="H10" s="58">
        <f t="shared" si="2"/>
        <v>32.692913546966714</v>
      </c>
      <c r="I10" s="33">
        <f>+'Mínimos Cuadrados'!$C$22*SQRT(1/'Mínimos Cuadrados'!$B$16+('Estimación y Predicción'!C10-'Mínimos Cuadrados'!$C$16/'Mínimos Cuadrados'!$B$16)^2/'Mínimos Cuadrados'!$F$19)</f>
        <v>0.6732942071996222</v>
      </c>
      <c r="J10" s="57">
        <f t="shared" si="3"/>
        <v>26.1087795616298</v>
      </c>
      <c r="K10" s="34">
        <f t="shared" si="4"/>
        <v>29.15476255500089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59" ht="12.75">
      <c r="A11" s="7"/>
      <c r="B11" s="10">
        <f t="shared" si="0"/>
        <v>8</v>
      </c>
      <c r="C11" s="21">
        <f t="shared" si="5"/>
        <v>700</v>
      </c>
      <c r="D11" s="50">
        <v>30.7</v>
      </c>
      <c r="E11" s="62">
        <f>+'Mínimos Cuadrados'!$C$20+'Mínimos Cuadrados'!$C$19*'Estimación y Predicción'!C11</f>
        <v>29.874578833693313</v>
      </c>
      <c r="F11" s="56">
        <f>+'Mínimos Cuadrados'!$C$22*SQRT(1+1/'Mínimos Cuadrados'!$B$16+('Estimación y Predicción'!C11-'Mínimos Cuadrados'!$C$16/'Mínimos Cuadrados'!$B$16)^2/'Mínimos Cuadrados'!$F$19)</f>
        <v>2.2654165227012255</v>
      </c>
      <c r="G11" s="57">
        <f t="shared" si="1"/>
        <v>24.750206659343142</v>
      </c>
      <c r="H11" s="58">
        <f t="shared" si="2"/>
        <v>34.998951008043484</v>
      </c>
      <c r="I11" s="33">
        <f>+'Mínimos Cuadrados'!$C$22*SQRT(1/'Mínimos Cuadrados'!$B$16+('Estimación y Predicción'!C11-'Mínimos Cuadrados'!$C$16/'Mínimos Cuadrados'!$B$16)^2/'Mínimos Cuadrados'!$F$19)</f>
        <v>0.761048023952389</v>
      </c>
      <c r="J11" s="57">
        <f t="shared" si="3"/>
        <v>28.153088203513008</v>
      </c>
      <c r="K11" s="34">
        <f t="shared" si="4"/>
        <v>31.59606946387362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ht="12.75">
      <c r="A12" s="7"/>
      <c r="B12" s="10">
        <f t="shared" si="0"/>
        <v>9</v>
      </c>
      <c r="C12" s="21">
        <f t="shared" si="5"/>
        <v>800</v>
      </c>
      <c r="D12" s="50">
        <v>31.3</v>
      </c>
      <c r="E12" s="62">
        <f>+'Mínimos Cuadrados'!$C$20+'Mínimos Cuadrados'!$C$19*'Estimación y Predicción'!C12</f>
        <v>32.11738660907129</v>
      </c>
      <c r="F12" s="56">
        <f>+'Mínimos Cuadrados'!$C$22*SQRT(1+1/'Mínimos Cuadrados'!$B$16+('Estimación y Predicción'!C12-'Mínimos Cuadrados'!$C$16/'Mínimos Cuadrados'!$B$16)^2/'Mínimos Cuadrados'!$F$19)</f>
        <v>2.311820920355608</v>
      </c>
      <c r="G12" s="57">
        <f t="shared" si="1"/>
        <v>26.8880476872269</v>
      </c>
      <c r="H12" s="58">
        <f t="shared" si="2"/>
        <v>37.34672553091568</v>
      </c>
      <c r="I12" s="33">
        <f>+'Mínimos Cuadrados'!$C$22*SQRT(1/'Mínimos Cuadrados'!$B$16+('Estimación y Predicción'!C12-'Mínimos Cuadrados'!$C$16/'Mínimos Cuadrados'!$B$16)^2/'Mínimos Cuadrados'!$F$19)</f>
        <v>0.889717955999527</v>
      </c>
      <c r="J12" s="57">
        <f t="shared" si="3"/>
        <v>30.104844592600358</v>
      </c>
      <c r="K12" s="34">
        <f t="shared" si="4"/>
        <v>34.12992862554222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ht="12.75">
      <c r="A13" s="7"/>
      <c r="B13" s="10">
        <f t="shared" si="0"/>
        <v>10</v>
      </c>
      <c r="C13" s="21">
        <f t="shared" si="5"/>
        <v>900</v>
      </c>
      <c r="D13" s="50">
        <v>32.6</v>
      </c>
      <c r="E13" s="62">
        <f>+'Mínimos Cuadrados'!$C$20+'Mínimos Cuadrados'!$C$19*'Estimación y Predicción'!C13</f>
        <v>34.36019438444926</v>
      </c>
      <c r="F13" s="56">
        <f>+'Mínimos Cuadrados'!$C$22*SQRT(1+1/'Mínimos Cuadrados'!$B$16+('Estimación y Predicción'!C13-'Mínimos Cuadrados'!$C$16/'Mínimos Cuadrados'!$B$16)^2/'Mínimos Cuadrados'!$F$19)</f>
        <v>2.3755956843311665</v>
      </c>
      <c r="G13" s="57">
        <f t="shared" si="1"/>
        <v>28.98659694649216</v>
      </c>
      <c r="H13" s="58">
        <f t="shared" si="2"/>
        <v>39.73379182240636</v>
      </c>
      <c r="I13" s="33">
        <f>+'Mínimos Cuadrados'!$C$22*SQRT(1/'Mínimos Cuadrados'!$B$16+('Estimación y Predicción'!C13-'Mínimos Cuadrados'!$C$16/'Mínimos Cuadrados'!$B$16)^2/'Mínimos Cuadrados'!$F$19)</f>
        <v>1.0442877615135535</v>
      </c>
      <c r="J13" s="57">
        <f t="shared" si="3"/>
        <v>31.9980154679056</v>
      </c>
      <c r="K13" s="34">
        <f t="shared" si="4"/>
        <v>36.72237330099291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ht="13.5" thickBot="1">
      <c r="A14" s="7"/>
      <c r="B14" s="11">
        <f t="shared" si="0"/>
        <v>11</v>
      </c>
      <c r="C14" s="25">
        <f t="shared" si="5"/>
        <v>1000</v>
      </c>
      <c r="D14" s="51">
        <v>34.9</v>
      </c>
      <c r="E14" s="63">
        <f>+'Mínimos Cuadrados'!$C$20+'Mínimos Cuadrados'!$C$19*'Estimación y Predicción'!C14</f>
        <v>36.60300215982723</v>
      </c>
      <c r="F14" s="59">
        <f>+'Mínimos Cuadrados'!$C$22*SQRT(1+1/'Mínimos Cuadrados'!$B$16+('Estimación y Predicción'!C14-'Mínimos Cuadrados'!$C$16/'Mínimos Cuadrados'!$B$16)^2/'Mínimos Cuadrados'!$F$19)</f>
        <v>2.455387685108962</v>
      </c>
      <c r="G14" s="60">
        <f t="shared" si="1"/>
        <v>31.048915216110757</v>
      </c>
      <c r="H14" s="61">
        <f t="shared" si="2"/>
        <v>42.1570891035437</v>
      </c>
      <c r="I14" s="35">
        <f>+'Mínimos Cuadrados'!$C$22*SQRT(1/'Mínimos Cuadrados'!$B$16+('Estimación y Predicción'!C14-'Mínimos Cuadrados'!$C$16/'Mínimos Cuadrados'!$B$16)^2/'Mínimos Cuadrados'!$F$19)</f>
        <v>1.2149118312119909</v>
      </c>
      <c r="J14" s="60">
        <f t="shared" si="3"/>
        <v>33.8548715976257</v>
      </c>
      <c r="K14" s="36">
        <f t="shared" si="4"/>
        <v>39.35113272202875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2:48" ht="13.5" thickTop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2:48" ht="13.5" thickBo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2:48" ht="13.5" thickTop="1">
      <c r="B17" s="74" t="s">
        <v>30</v>
      </c>
      <c r="C17" s="74"/>
      <c r="D17" s="74"/>
      <c r="E17" s="68">
        <f>+'Mínimos Cuadrados'!$B$16-2</f>
        <v>9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12.75">
      <c r="A18" s="2"/>
      <c r="B18" s="75" t="s">
        <v>31</v>
      </c>
      <c r="C18" s="75"/>
      <c r="D18" s="75"/>
      <c r="E18" s="69">
        <v>0.05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12.75">
      <c r="A19" s="2"/>
      <c r="B19" s="65" t="s">
        <v>33</v>
      </c>
      <c r="C19" s="66"/>
      <c r="D19" s="67"/>
      <c r="E19" s="70">
        <v>0.95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2:59" ht="13.5" thickBot="1">
      <c r="B20" s="76" t="s">
        <v>32</v>
      </c>
      <c r="C20" s="77"/>
      <c r="D20" s="78"/>
      <c r="E20" s="71">
        <v>2.262</v>
      </c>
      <c r="F20" s="79" t="s">
        <v>43</v>
      </c>
      <c r="G20" s="80"/>
      <c r="H20" s="80"/>
      <c r="I20" s="80"/>
      <c r="J20" s="80"/>
      <c r="K20" s="6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2:59" ht="13.5" thickTop="1">
      <c r="B21" s="1"/>
      <c r="C21" s="1"/>
      <c r="D21" s="3"/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2:59" ht="12.75">
      <c r="B22" s="72" t="s">
        <v>24</v>
      </c>
      <c r="C22" s="73" t="s">
        <v>37</v>
      </c>
      <c r="D22" s="73"/>
      <c r="E22" s="73"/>
      <c r="F22" s="73"/>
      <c r="G22" s="73"/>
      <c r="H22" s="73"/>
      <c r="I22" s="7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2:59" ht="12.75">
      <c r="B23" s="72" t="s">
        <v>34</v>
      </c>
      <c r="C23" s="73" t="s">
        <v>38</v>
      </c>
      <c r="D23" s="73"/>
      <c r="E23" s="73"/>
      <c r="F23" s="73"/>
      <c r="G23" s="73"/>
      <c r="H23" s="73"/>
      <c r="I23" s="7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2:59" ht="12.75">
      <c r="B24" s="72" t="s">
        <v>35</v>
      </c>
      <c r="C24" s="73" t="s">
        <v>39</v>
      </c>
      <c r="D24" s="73"/>
      <c r="E24" s="73"/>
      <c r="F24" s="73"/>
      <c r="G24" s="73"/>
      <c r="H24" s="73"/>
      <c r="I24" s="7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2:59" ht="12.75">
      <c r="B25" s="72" t="s">
        <v>27</v>
      </c>
      <c r="C25" s="73" t="s">
        <v>40</v>
      </c>
      <c r="D25" s="73"/>
      <c r="E25" s="73"/>
      <c r="F25" s="73"/>
      <c r="G25" s="73"/>
      <c r="H25" s="73"/>
      <c r="I25" s="7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2:59" ht="12.75">
      <c r="B26" s="72" t="s">
        <v>36</v>
      </c>
      <c r="C26" s="73" t="s">
        <v>41</v>
      </c>
      <c r="D26" s="73"/>
      <c r="E26" s="73"/>
      <c r="F26" s="73"/>
      <c r="G26" s="73"/>
      <c r="H26" s="73"/>
      <c r="I26" s="7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2:59" ht="12.75">
      <c r="B27" s="72" t="s">
        <v>35</v>
      </c>
      <c r="C27" s="73" t="s">
        <v>42</v>
      </c>
      <c r="D27" s="73"/>
      <c r="E27" s="73"/>
      <c r="F27" s="73"/>
      <c r="G27" s="73"/>
      <c r="H27" s="73"/>
      <c r="I27" s="7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2:59" ht="12.75">
      <c r="B28" s="1"/>
      <c r="C28" s="1"/>
      <c r="D28" s="3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2:59" ht="12.75">
      <c r="B29" s="1"/>
      <c r="C29" s="1"/>
      <c r="D29" s="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2:59" ht="12.75">
      <c r="B30" s="1"/>
      <c r="C30" s="1"/>
      <c r="D30" s="3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2:59" ht="12.75">
      <c r="B31" s="1"/>
      <c r="C31" s="1"/>
      <c r="D31" s="3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2:59" ht="12.75">
      <c r="B32" s="1"/>
      <c r="C32" s="1"/>
      <c r="D32" s="3"/>
      <c r="E32" s="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2:59" ht="12.75">
      <c r="B33" s="1"/>
      <c r="C33" s="1"/>
      <c r="D33" s="3"/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2:59" ht="12.75">
      <c r="B34" s="1"/>
      <c r="C34" s="1"/>
      <c r="D34" s="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2:59" ht="12.75">
      <c r="B35" s="1"/>
      <c r="C35" s="1"/>
      <c r="D35" s="3"/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2:59" ht="12.75">
      <c r="B36" s="1"/>
      <c r="C36" s="1"/>
      <c r="D36" s="3"/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2:59" ht="12.75">
      <c r="B37" s="1"/>
      <c r="C37" s="1"/>
      <c r="D37" s="3"/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2:59" ht="12.75">
      <c r="B38" s="1"/>
      <c r="C38" s="1"/>
      <c r="D38" s="3"/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2:59" ht="12.75">
      <c r="B39" s="1"/>
      <c r="C39" s="1"/>
      <c r="D39" s="3"/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2:59" ht="12.75">
      <c r="B40" s="1"/>
      <c r="C40" s="1"/>
      <c r="D40" s="3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2:59" ht="12.75">
      <c r="B41" s="1"/>
      <c r="C41" s="1"/>
      <c r="D41" s="3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2:59" ht="12.75">
      <c r="B42" s="1"/>
      <c r="C42" s="1"/>
      <c r="D42" s="3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2:59" ht="12.75">
      <c r="B43" s="1"/>
      <c r="C43" s="1"/>
      <c r="D43" s="3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2:59" ht="12.75">
      <c r="B44" s="1"/>
      <c r="C44" s="1"/>
      <c r="D44" s="3"/>
      <c r="E44" s="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2:59" ht="12.75">
      <c r="B45" s="1"/>
      <c r="C45" s="1"/>
      <c r="D45" s="3"/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2:59" ht="12.75">
      <c r="B46" s="1"/>
      <c r="C46" s="1"/>
      <c r="D46" s="3"/>
      <c r="E46" s="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2:59" ht="12.75">
      <c r="B47" s="1"/>
      <c r="C47" s="1"/>
      <c r="D47" s="3"/>
      <c r="E47" s="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2:59" ht="12.75">
      <c r="B48" s="1"/>
      <c r="C48" s="1"/>
      <c r="D48" s="3"/>
      <c r="E48" s="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2:59" ht="12.75">
      <c r="B49" s="1"/>
      <c r="C49" s="1"/>
      <c r="D49" s="3"/>
      <c r="E49" s="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2:59" ht="12.75">
      <c r="B50" s="1"/>
      <c r="C50" s="1"/>
      <c r="D50" s="3"/>
      <c r="E50" s="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2:59" ht="12.75">
      <c r="B51" s="1"/>
      <c r="C51" s="1"/>
      <c r="D51" s="3"/>
      <c r="E51" s="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2:59" ht="12.75">
      <c r="B52" s="1"/>
      <c r="C52" s="1"/>
      <c r="D52" s="3"/>
      <c r="E52" s="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2:59" ht="12.75">
      <c r="B53" s="1"/>
      <c r="C53" s="1"/>
      <c r="D53" s="3"/>
      <c r="E53" s="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2:59" ht="12.75">
      <c r="B54" s="1"/>
      <c r="C54" s="1"/>
      <c r="D54" s="3"/>
      <c r="E54" s="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2:59" ht="12.75">
      <c r="B55" s="1"/>
      <c r="C55" s="1"/>
      <c r="D55" s="3"/>
      <c r="E55" s="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2:59" ht="12.75">
      <c r="B56" s="1"/>
      <c r="C56" s="1"/>
      <c r="D56" s="3"/>
      <c r="E56" s="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2:59" ht="12.75">
      <c r="B57" s="1"/>
      <c r="C57" s="1"/>
      <c r="D57" s="3"/>
      <c r="E57" s="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2:59" ht="12.75">
      <c r="B58" s="1"/>
      <c r="C58" s="1"/>
      <c r="D58" s="3"/>
      <c r="E58" s="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2:59" ht="12.75">
      <c r="B59" s="1"/>
      <c r="C59" s="1"/>
      <c r="D59" s="3"/>
      <c r="E59" s="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2:59" ht="12.75">
      <c r="B60" s="1"/>
      <c r="C60" s="1"/>
      <c r="D60" s="3"/>
      <c r="E60" s="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2:59" ht="12.75">
      <c r="B61" s="1"/>
      <c r="C61" s="1"/>
      <c r="D61" s="3"/>
      <c r="E61" s="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2:59" ht="12.75">
      <c r="B62" s="1"/>
      <c r="C62" s="1"/>
      <c r="D62" s="3"/>
      <c r="E62" s="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2:59" ht="12.75">
      <c r="B63" s="1"/>
      <c r="C63" s="1"/>
      <c r="D63" s="3"/>
      <c r="E63" s="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2:59" ht="12.75">
      <c r="B64" s="1"/>
      <c r="C64" s="1"/>
      <c r="D64" s="3"/>
      <c r="E64" s="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2:59" ht="12.75">
      <c r="B65" s="1"/>
      <c r="C65" s="1"/>
      <c r="D65" s="3"/>
      <c r="E65" s="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2:59" ht="12.75">
      <c r="B66" s="1"/>
      <c r="C66" s="1"/>
      <c r="D66" s="3"/>
      <c r="E66" s="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2:59" ht="12.75">
      <c r="B67" s="1"/>
      <c r="C67" s="1"/>
      <c r="D67" s="3"/>
      <c r="E67" s="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2:59" ht="12.75">
      <c r="B68" s="1"/>
      <c r="C68" s="1"/>
      <c r="D68" s="3"/>
      <c r="E68" s="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2:59" ht="12.75">
      <c r="B69" s="1"/>
      <c r="C69" s="1"/>
      <c r="D69" s="3"/>
      <c r="E69" s="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2:59" ht="12.75">
      <c r="B70" s="1"/>
      <c r="C70" s="1"/>
      <c r="D70" s="3"/>
      <c r="E70" s="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2:59" ht="12.75">
      <c r="B71" s="1"/>
      <c r="C71" s="1"/>
      <c r="D71" s="3"/>
      <c r="E71" s="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2:59" ht="12.75">
      <c r="B72" s="1"/>
      <c r="C72" s="1"/>
      <c r="D72" s="3"/>
      <c r="E72" s="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2:59" ht="12.75">
      <c r="B73" s="1"/>
      <c r="C73" s="1"/>
      <c r="D73" s="3"/>
      <c r="E73" s="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2:59" ht="12.75">
      <c r="B74" s="1"/>
      <c r="C74" s="1"/>
      <c r="D74" s="3"/>
      <c r="E74" s="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2:59" ht="12.75">
      <c r="B75" s="1"/>
      <c r="C75" s="1"/>
      <c r="D75" s="3"/>
      <c r="E75" s="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2:59" ht="12.75">
      <c r="B76" s="1"/>
      <c r="C76" s="1"/>
      <c r="D76" s="3"/>
      <c r="E76" s="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2:59" ht="12.75">
      <c r="B77" s="1"/>
      <c r="C77" s="1"/>
      <c r="D77" s="3"/>
      <c r="E77" s="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  <row r="78" spans="2:59" ht="12.75">
      <c r="B78" s="1"/>
      <c r="C78" s="1"/>
      <c r="D78" s="3"/>
      <c r="E78" s="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</row>
    <row r="79" spans="2:59" ht="12.75">
      <c r="B79" s="1"/>
      <c r="C79" s="1"/>
      <c r="D79" s="3"/>
      <c r="E79" s="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2:59" ht="12.75">
      <c r="B80" s="1"/>
      <c r="C80" s="1"/>
      <c r="D80" s="3"/>
      <c r="E80" s="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2:59" ht="12.75">
      <c r="B81" s="1"/>
      <c r="C81" s="1"/>
      <c r="D81" s="3"/>
      <c r="E81" s="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2:59" ht="12.75">
      <c r="B82" s="1"/>
      <c r="C82" s="1"/>
      <c r="D82" s="3"/>
      <c r="E82" s="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2:59" ht="12.75">
      <c r="B83" s="1"/>
      <c r="C83" s="1"/>
      <c r="D83" s="3"/>
      <c r="E83" s="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  <row r="84" spans="2:59" ht="12.75">
      <c r="B84" s="1"/>
      <c r="C84" s="1"/>
      <c r="D84" s="3"/>
      <c r="E84" s="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</row>
    <row r="85" spans="2:59" ht="12.75">
      <c r="B85" s="1"/>
      <c r="C85" s="1"/>
      <c r="D85" s="3"/>
      <c r="E85" s="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  <row r="86" spans="2:59" ht="12.75">
      <c r="B86" s="1"/>
      <c r="C86" s="1"/>
      <c r="D86" s="3"/>
      <c r="E86" s="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</row>
    <row r="87" spans="2:59" ht="12.75">
      <c r="B87" s="1"/>
      <c r="C87" s="1"/>
      <c r="D87" s="3"/>
      <c r="E87" s="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</row>
    <row r="88" spans="2:59" ht="12.75">
      <c r="B88" s="1"/>
      <c r="C88" s="1"/>
      <c r="D88" s="3"/>
      <c r="E88" s="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</row>
    <row r="89" spans="2:59" ht="12.75">
      <c r="B89" s="1"/>
      <c r="C89" s="1"/>
      <c r="D89" s="3"/>
      <c r="E89" s="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</row>
    <row r="90" spans="2:59" ht="12.75">
      <c r="B90" s="1"/>
      <c r="C90" s="1"/>
      <c r="D90" s="3"/>
      <c r="E90" s="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</row>
    <row r="91" spans="2:59" ht="12.75">
      <c r="B91" s="1"/>
      <c r="C91" s="1"/>
      <c r="D91" s="3"/>
      <c r="E91" s="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</row>
    <row r="92" spans="2:59" ht="12.75">
      <c r="B92" s="1"/>
      <c r="C92" s="1"/>
      <c r="D92" s="3"/>
      <c r="E92" s="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</row>
    <row r="93" spans="2:59" ht="12.75">
      <c r="B93" s="1"/>
      <c r="C93" s="1"/>
      <c r="D93" s="3"/>
      <c r="E93" s="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</row>
    <row r="94" spans="2:59" ht="12.75">
      <c r="B94" s="1"/>
      <c r="C94" s="1"/>
      <c r="D94" s="3"/>
      <c r="E94" s="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</row>
    <row r="95" spans="2:59" ht="12.75">
      <c r="B95" s="1"/>
      <c r="C95" s="1"/>
      <c r="D95" s="3"/>
      <c r="E95" s="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</row>
    <row r="96" spans="2:59" ht="12.75">
      <c r="B96" s="1"/>
      <c r="C96" s="1"/>
      <c r="D96" s="3"/>
      <c r="E96" s="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</row>
    <row r="97" spans="2:59" ht="12.75">
      <c r="B97" s="1"/>
      <c r="C97" s="1"/>
      <c r="D97" s="3"/>
      <c r="E97" s="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</row>
    <row r="98" spans="2:59" ht="12.75">
      <c r="B98" s="1"/>
      <c r="C98" s="1"/>
      <c r="D98" s="3"/>
      <c r="E98" s="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</row>
    <row r="99" spans="2:59" ht="12.75">
      <c r="B99" s="1"/>
      <c r="C99" s="1"/>
      <c r="D99" s="3"/>
      <c r="E99" s="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</row>
    <row r="100" spans="2:59" ht="12.75">
      <c r="B100" s="1"/>
      <c r="C100" s="1"/>
      <c r="D100" s="3"/>
      <c r="E100" s="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</row>
    <row r="101" spans="2:59" ht="12.75">
      <c r="B101" s="1"/>
      <c r="C101" s="1"/>
      <c r="D101" s="3"/>
      <c r="E101" s="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</row>
    <row r="102" spans="2:59" ht="12.75">
      <c r="B102" s="1"/>
      <c r="C102" s="1"/>
      <c r="D102" s="3"/>
      <c r="E102" s="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</row>
    <row r="103" spans="2:59" ht="12.75">
      <c r="B103" s="1"/>
      <c r="C103" s="1"/>
      <c r="D103" s="3"/>
      <c r="E103" s="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</row>
    <row r="104" spans="2:59" ht="12.75">
      <c r="B104" s="1"/>
      <c r="C104" s="1"/>
      <c r="D104" s="3"/>
      <c r="E104" s="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</row>
    <row r="105" spans="2:59" ht="12.75">
      <c r="B105" s="1"/>
      <c r="C105" s="1"/>
      <c r="D105" s="3"/>
      <c r="E105" s="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</row>
    <row r="106" spans="2:59" ht="12.75">
      <c r="B106" s="1"/>
      <c r="C106" s="1"/>
      <c r="D106" s="3"/>
      <c r="E106" s="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</row>
    <row r="107" spans="2:59" ht="12.75">
      <c r="B107" s="1"/>
      <c r="C107" s="1"/>
      <c r="D107" s="3"/>
      <c r="E107" s="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</row>
    <row r="108" spans="2:59" ht="12.75">
      <c r="B108" s="1"/>
      <c r="C108" s="1"/>
      <c r="D108" s="3"/>
      <c r="E108" s="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</row>
    <row r="109" spans="2:59" ht="12.75">
      <c r="B109" s="1"/>
      <c r="C109" s="1"/>
      <c r="D109" s="3"/>
      <c r="E109" s="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</row>
    <row r="110" spans="2:59" ht="12.75">
      <c r="B110" s="1"/>
      <c r="C110" s="1"/>
      <c r="D110" s="3"/>
      <c r="E110" s="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</row>
    <row r="111" spans="2:59" ht="12.75">
      <c r="B111" s="1"/>
      <c r="C111" s="1"/>
      <c r="D111" s="3"/>
      <c r="E111" s="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</row>
    <row r="112" spans="2:59" ht="12.75">
      <c r="B112" s="1"/>
      <c r="C112" s="1"/>
      <c r="D112" s="3"/>
      <c r="E112" s="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</row>
  </sheetData>
  <mergeCells count="10">
    <mergeCell ref="B17:D17"/>
    <mergeCell ref="B18:D18"/>
    <mergeCell ref="B20:D20"/>
    <mergeCell ref="C23:I23"/>
    <mergeCell ref="C22:I22"/>
    <mergeCell ref="F20:J20"/>
    <mergeCell ref="C24:I24"/>
    <mergeCell ref="C25:I25"/>
    <mergeCell ref="C26:I26"/>
    <mergeCell ref="C27:I27"/>
  </mergeCells>
  <printOptions horizontalCentered="1"/>
  <pageMargins left="0.75" right="0.75" top="1.2" bottom="1" header="0.36" footer="0"/>
  <pageSetup horizontalDpi="300" verticalDpi="300" orientation="landscape" paperSize="9" scale="120" r:id="rId1"/>
  <headerFooter alignWithMargins="0">
    <oddHeader>&amp;C&amp;"Arial,Negrita Cursiva"&amp;16Tabla 2&amp;"Arial,Normal"&amp;10
&amp;"Arial,Cursiva"(problemas de estimación y predicción)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USO 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SOTO MERINO</dc:creator>
  <cp:keywords/>
  <dc:description/>
  <cp:lastModifiedBy>Karlos</cp:lastModifiedBy>
  <cp:lastPrinted>1999-01-17T10:59:49Z</cp:lastPrinted>
  <dcterms:created xsi:type="dcterms:W3CDTF">1998-12-19T16:42:58Z</dcterms:created>
  <dcterms:modified xsi:type="dcterms:W3CDTF">2011-03-15T23:11:51Z</dcterms:modified>
  <cp:category/>
  <cp:version/>
  <cp:contentType/>
  <cp:contentStatus/>
</cp:coreProperties>
</file>